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ESB-USR\OneDrive\ASPLAN\Comissão do orçamento\Orçamento 2020\Material para a Comissão\"/>
    </mc:Choice>
  </mc:AlternateContent>
  <bookViews>
    <workbookView xWindow="0" yWindow="0" windowWidth="24000" windowHeight="9735" activeTab="7"/>
  </bookViews>
  <sheets>
    <sheet name="Resumo PLOA 2020" sheetId="14" r:id="rId1"/>
    <sheet name="PLOA Uesb 2020" sheetId="1" state="hidden" r:id="rId2"/>
    <sheet name="Previsão por ação" sheetId="2" r:id="rId3"/>
    <sheet name="Previsão pró-reitorias" sheetId="13" r:id="rId4"/>
    <sheet name="PROGRAD" sheetId="5" r:id="rId5"/>
    <sheet name="PROEX" sheetId="8" r:id="rId6"/>
    <sheet name="PPG" sheetId="9" r:id="rId7"/>
    <sheet name="AAPA" sheetId="11" r:id="rId8"/>
    <sheet name="PROAD" sheetId="12" r:id="rId9"/>
  </sheets>
  <definedNames>
    <definedName name="_xlnm.Print_Area" localSheetId="7">AAPA!#REF!</definedName>
    <definedName name="_xlnm.Print_Area" localSheetId="6">PPG!#REF!</definedName>
    <definedName name="_xlnm.Print_Area" localSheetId="8">PROAD!#REF!</definedName>
    <definedName name="_xlnm.Print_Area" localSheetId="5">PROEX!#REF!</definedName>
    <definedName name="_xlnm.Print_Area" localSheetId="4">PROGRAD!#REF!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1" l="1"/>
  <c r="E12" i="11"/>
  <c r="G23" i="13" l="1"/>
  <c r="H18" i="13"/>
  <c r="E23" i="13"/>
  <c r="D23" i="13"/>
  <c r="C23" i="13"/>
  <c r="D18" i="13"/>
  <c r="E18" i="13"/>
  <c r="F18" i="13"/>
  <c r="G18" i="13"/>
  <c r="C18" i="13"/>
  <c r="D15" i="13"/>
  <c r="E15" i="13"/>
  <c r="F15" i="13"/>
  <c r="C15" i="13"/>
  <c r="E10" i="13"/>
  <c r="F10" i="13"/>
  <c r="D10" i="13"/>
  <c r="C10" i="13"/>
  <c r="C7" i="14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6" i="2"/>
  <c r="H7" i="2"/>
  <c r="H8" i="2"/>
  <c r="H9" i="2"/>
  <c r="H10" i="2"/>
  <c r="H11" i="2"/>
  <c r="H12" i="2"/>
  <c r="H13" i="2"/>
  <c r="H14" i="2"/>
  <c r="H5" i="2"/>
  <c r="D39" i="2"/>
  <c r="E39" i="2"/>
  <c r="F39" i="2"/>
  <c r="G39" i="2"/>
  <c r="E9" i="2"/>
  <c r="F9" i="2"/>
  <c r="G9" i="2"/>
  <c r="D9" i="2"/>
  <c r="G5" i="2"/>
  <c r="G6" i="2"/>
  <c r="G7" i="2"/>
  <c r="G8" i="2"/>
  <c r="E38" i="2"/>
  <c r="F38" i="2"/>
  <c r="G38" i="2"/>
  <c r="D38" i="2"/>
  <c r="E30" i="2"/>
  <c r="F30" i="2"/>
  <c r="G30" i="2"/>
  <c r="D30" i="2"/>
  <c r="E27" i="2"/>
  <c r="F27" i="2"/>
  <c r="D27" i="2"/>
  <c r="E23" i="2"/>
  <c r="F23" i="2"/>
  <c r="D23" i="2"/>
  <c r="E15" i="2"/>
  <c r="F15" i="2"/>
  <c r="D15" i="2"/>
  <c r="C55" i="14"/>
  <c r="C51" i="14"/>
  <c r="C47" i="14"/>
  <c r="I4" i="14" s="1"/>
  <c r="C40" i="14"/>
  <c r="C56" i="14" l="1"/>
  <c r="I3" i="14"/>
  <c r="I11" i="14" s="1"/>
  <c r="J3" i="14"/>
  <c r="E37" i="12"/>
  <c r="D7" i="12"/>
  <c r="D6" i="12"/>
  <c r="E26" i="11"/>
  <c r="D7" i="11"/>
  <c r="D6" i="11"/>
  <c r="D7" i="9"/>
  <c r="D6" i="9"/>
  <c r="D27" i="14"/>
  <c r="D26" i="14"/>
  <c r="D25" i="14"/>
  <c r="D24" i="14"/>
  <c r="D23" i="14"/>
  <c r="D22" i="14"/>
  <c r="D21" i="14"/>
  <c r="C6" i="14"/>
  <c r="B16" i="14" s="1"/>
  <c r="E57" i="8"/>
  <c r="E58" i="8"/>
  <c r="E56" i="8"/>
  <c r="D6" i="8"/>
  <c r="D7" i="8"/>
  <c r="E46" i="5"/>
  <c r="E19" i="5"/>
  <c r="D7" i="5"/>
  <c r="D6" i="5"/>
  <c r="F23" i="13"/>
  <c r="D22" i="13"/>
  <c r="G22" i="13" s="1"/>
  <c r="D21" i="13"/>
  <c r="G21" i="13" s="1"/>
  <c r="D20" i="13"/>
  <c r="G20" i="13" s="1"/>
  <c r="G19" i="13"/>
  <c r="G17" i="13"/>
  <c r="G16" i="13"/>
  <c r="G14" i="13"/>
  <c r="G13" i="13"/>
  <c r="G12" i="13"/>
  <c r="G15" i="13" s="1"/>
  <c r="G11" i="13"/>
  <c r="G9" i="13"/>
  <c r="G8" i="13"/>
  <c r="G7" i="13"/>
  <c r="G6" i="13"/>
  <c r="C5" i="5"/>
  <c r="E21" i="5"/>
  <c r="E34" i="5"/>
  <c r="E37" i="5"/>
  <c r="E43" i="5"/>
  <c r="E49" i="5"/>
  <c r="E50" i="5" s="1"/>
  <c r="G10" i="13" l="1"/>
  <c r="D8" i="5"/>
  <c r="E44" i="5"/>
  <c r="J8" i="14"/>
  <c r="J11" i="14"/>
  <c r="J9" i="14"/>
  <c r="J7" i="14"/>
  <c r="J10" i="14"/>
  <c r="J6" i="14"/>
  <c r="J5" i="14"/>
  <c r="J4" i="14"/>
  <c r="E58" i="12"/>
  <c r="H23" i="13" l="1"/>
  <c r="H15" i="13"/>
  <c r="H16" i="13"/>
  <c r="H10" i="13"/>
  <c r="H8" i="13"/>
  <c r="H21" i="13"/>
  <c r="H13" i="13"/>
  <c r="H11" i="13"/>
  <c r="H17" i="13"/>
  <c r="H6" i="13"/>
  <c r="H9" i="13"/>
  <c r="H22" i="13"/>
  <c r="H20" i="13"/>
  <c r="H14" i="13"/>
  <c r="H12" i="13"/>
  <c r="H7" i="13"/>
  <c r="H19" i="13"/>
  <c r="E22" i="1"/>
  <c r="E23" i="1"/>
  <c r="E24" i="1"/>
  <c r="E25" i="1"/>
  <c r="E26" i="1"/>
  <c r="E27" i="1"/>
  <c r="E28" i="1"/>
  <c r="E13" i="9"/>
  <c r="E12" i="9"/>
  <c r="D32" i="2" l="1"/>
  <c r="D10" i="2"/>
  <c r="E66" i="12" l="1"/>
  <c r="E60" i="12"/>
  <c r="E42" i="12"/>
  <c r="D12" i="2"/>
  <c r="D17" i="2"/>
  <c r="E48" i="12"/>
  <c r="E34" i="12"/>
  <c r="E19" i="12"/>
  <c r="E73" i="12"/>
  <c r="E27" i="11"/>
  <c r="E10" i="11"/>
  <c r="E24" i="11"/>
  <c r="D8" i="11"/>
  <c r="E19" i="11"/>
  <c r="E54" i="9"/>
  <c r="E51" i="9"/>
  <c r="E35" i="9"/>
  <c r="E22" i="9"/>
  <c r="E15" i="8"/>
  <c r="E54" i="8"/>
  <c r="E51" i="8"/>
  <c r="E40" i="8"/>
  <c r="E27" i="8"/>
  <c r="E43" i="12" l="1"/>
  <c r="D8" i="12"/>
  <c r="E28" i="11"/>
  <c r="E20" i="11"/>
  <c r="D8" i="9"/>
  <c r="E58" i="9"/>
  <c r="E59" i="9" s="1"/>
  <c r="E59" i="8"/>
  <c r="E60" i="8" s="1"/>
  <c r="D8" i="8"/>
  <c r="D5" i="1" l="1"/>
  <c r="C5" i="8" l="1"/>
  <c r="C5" i="11"/>
  <c r="C5" i="9"/>
  <c r="C5" i="12"/>
  <c r="C17" i="1"/>
  <c r="G11" i="2" l="1"/>
  <c r="G12" i="2"/>
  <c r="G13" i="2"/>
  <c r="G14" i="2"/>
  <c r="G17" i="2"/>
  <c r="G16" i="2"/>
  <c r="G19" i="2"/>
  <c r="G20" i="2"/>
  <c r="E18" i="8" s="1"/>
  <c r="G18" i="2"/>
  <c r="G21" i="2"/>
  <c r="E31" i="8" s="1"/>
  <c r="E41" i="8" s="1"/>
  <c r="G22" i="2"/>
  <c r="E43" i="8" s="1"/>
  <c r="E52" i="8" s="1"/>
  <c r="G24" i="2"/>
  <c r="G25" i="2"/>
  <c r="E25" i="9" s="1"/>
  <c r="E36" i="9" s="1"/>
  <c r="G26" i="2"/>
  <c r="E42" i="9" s="1"/>
  <c r="E52" i="9" s="1"/>
  <c r="G28" i="2"/>
  <c r="E10" i="5" s="1"/>
  <c r="E22" i="5" s="1"/>
  <c r="G29" i="2"/>
  <c r="E24" i="5" s="1"/>
  <c r="E35" i="5" s="1"/>
  <c r="G31" i="2"/>
  <c r="E69" i="12" s="1"/>
  <c r="E74" i="12" s="1"/>
  <c r="G32" i="2"/>
  <c r="E10" i="12" s="1"/>
  <c r="E20" i="12" s="1"/>
  <c r="G33" i="2"/>
  <c r="E24" i="12" s="1"/>
  <c r="E35" i="12" s="1"/>
  <c r="G34" i="2"/>
  <c r="G35" i="2"/>
  <c r="E45" i="12" s="1"/>
  <c r="E49" i="12" s="1"/>
  <c r="G36" i="2"/>
  <c r="E56" i="12" s="1"/>
  <c r="E61" i="12" s="1"/>
  <c r="G37" i="2"/>
  <c r="E63" i="12" s="1"/>
  <c r="E67" i="12" s="1"/>
  <c r="G10" i="2"/>
  <c r="E10" i="9" l="1"/>
  <c r="E23" i="9" s="1"/>
  <c r="G27" i="2"/>
  <c r="E10" i="8"/>
  <c r="E16" i="8" s="1"/>
  <c r="G23" i="2"/>
  <c r="G15" i="2"/>
  <c r="D7" i="1" l="1"/>
  <c r="C7" i="5" s="1"/>
  <c r="C8" i="14"/>
  <c r="B17" i="14" s="1"/>
  <c r="D6" i="1"/>
  <c r="C6" i="5" s="1"/>
  <c r="C8" i="5" l="1"/>
  <c r="C7" i="9"/>
  <c r="C18" i="1"/>
  <c r="C19" i="1"/>
  <c r="C6" i="9"/>
  <c r="C6" i="11"/>
  <c r="C7" i="8"/>
  <c r="C7" i="12"/>
  <c r="D8" i="1"/>
  <c r="C6" i="12"/>
  <c r="C6" i="8"/>
  <c r="C7" i="11"/>
  <c r="C9" i="14"/>
  <c r="C57" i="14" s="1"/>
  <c r="B18" i="14"/>
  <c r="C8" i="9" l="1"/>
  <c r="D17" i="1"/>
  <c r="C8" i="12"/>
  <c r="D28" i="1"/>
  <c r="D27" i="1"/>
  <c r="D22" i="1"/>
  <c r="C8" i="8"/>
  <c r="D23" i="1"/>
  <c r="C21" i="1"/>
  <c r="D19" i="1"/>
  <c r="D26" i="1"/>
  <c r="D18" i="1"/>
  <c r="D25" i="1"/>
  <c r="D24" i="1"/>
  <c r="C8" i="11"/>
  <c r="B20" i="14"/>
  <c r="C18" i="14"/>
  <c r="C25" i="14"/>
  <c r="C21" i="14"/>
  <c r="C27" i="14"/>
  <c r="C22" i="14"/>
  <c r="C23" i="14"/>
  <c r="C24" i="14"/>
  <c r="C26" i="14"/>
  <c r="C17" i="14"/>
  <c r="C16" i="14"/>
  <c r="F53" i="14"/>
  <c r="F48" i="14"/>
  <c r="F44" i="14"/>
  <c r="F40" i="14"/>
  <c r="F37" i="14"/>
  <c r="F36" i="14"/>
  <c r="F46" i="14"/>
  <c r="F43" i="14"/>
  <c r="F50" i="14"/>
  <c r="F55" i="14"/>
  <c r="F54" i="14"/>
  <c r="F39" i="14"/>
  <c r="F42" i="14"/>
  <c r="F45" i="14"/>
  <c r="F52" i="14"/>
  <c r="F41" i="14"/>
  <c r="F57" i="14"/>
  <c r="F51" i="14"/>
  <c r="F49" i="14"/>
  <c r="F56" i="14"/>
  <c r="F47" i="14"/>
  <c r="F38" i="14"/>
  <c r="D21" i="1" l="1"/>
  <c r="E21" i="1"/>
  <c r="E29" i="1" s="1"/>
  <c r="C20" i="14"/>
  <c r="D20" i="14"/>
  <c r="D28" i="14" s="1"/>
</calcChain>
</file>

<file path=xl/sharedStrings.xml><?xml version="1.0" encoding="utf-8"?>
<sst xmlns="http://schemas.openxmlformats.org/spreadsheetml/2006/main" count="544" uniqueCount="243">
  <si>
    <t>Grupo de Natureza da Despesa (todos os tipos de gasto)</t>
  </si>
  <si>
    <t>3 - Outras Despesas Correntes</t>
  </si>
  <si>
    <t>4 - Investimento</t>
  </si>
  <si>
    <t>AÇÃO</t>
  </si>
  <si>
    <t>MANUTENÇÃO E AÇÕES DO PPA</t>
  </si>
  <si>
    <t>Assistência Médica aos Servidores Públicos e Seus Dependentes (Planserv)</t>
  </si>
  <si>
    <t>Encargos com Benefícios Especiais</t>
  </si>
  <si>
    <t>Auxílio Transportes e Alimentação aos servidores e Empregados Públicos</t>
  </si>
  <si>
    <t>Operação Especial - Encargos com Obrigações Tributárias e Contributivas</t>
  </si>
  <si>
    <t>Adm. de Bolsa Complementar de Estágio</t>
  </si>
  <si>
    <t>Comunicação Legal</t>
  </si>
  <si>
    <t>Gestão de Processos Seletivos</t>
  </si>
  <si>
    <t>Capacitação de Profissionais do Nível Superior</t>
  </si>
  <si>
    <t>Gestão das Atividades de Extensão</t>
  </si>
  <si>
    <t>Gestão de Ações de Assistência ao Estudantes Universitário</t>
  </si>
  <si>
    <t>Gestão de Projetos e Ações da Editora Universitária</t>
  </si>
  <si>
    <t>Gestão das atividades do Ensino de Pós-Graduação</t>
  </si>
  <si>
    <t>Gestão das Atividades de Pesquisa</t>
  </si>
  <si>
    <t>Desenvolvimento de Ações Científicas, Tecnológicas e de Inovação</t>
  </si>
  <si>
    <t>Gestão das Atividades do Ensino de Graduação</t>
  </si>
  <si>
    <t>Encargos com Concessionárias de Serviços Públicos</t>
  </si>
  <si>
    <t>Manutenção dos ServiçosTécnicos e Administrativos</t>
  </si>
  <si>
    <t>Manutenção dos Serviços de Informática</t>
  </si>
  <si>
    <t>Construção de Unidades Universitárias</t>
  </si>
  <si>
    <t>Recuperação de Unidades Universitárias</t>
  </si>
  <si>
    <t>Ampliação de Unidades Universitárias</t>
  </si>
  <si>
    <t>Pró-reitoria/Assessoria</t>
  </si>
  <si>
    <t>Custeio</t>
  </si>
  <si>
    <t>Obras</t>
  </si>
  <si>
    <t>Total Pró-Reitoria</t>
  </si>
  <si>
    <t>%</t>
  </si>
  <si>
    <t>PROEX</t>
  </si>
  <si>
    <t>SURTE</t>
  </si>
  <si>
    <t>AAPA</t>
  </si>
  <si>
    <t>PPG</t>
  </si>
  <si>
    <t>PROAD</t>
  </si>
  <si>
    <t>REITORIA - COMUNICAÇÃO LEGAL</t>
  </si>
  <si>
    <t>TOTAL</t>
  </si>
  <si>
    <t>Total</t>
  </si>
  <si>
    <t>Natureza da despesa/Tipo de gasto</t>
  </si>
  <si>
    <t>Previsto (R$)</t>
  </si>
  <si>
    <t>Pessoal e encargos</t>
  </si>
  <si>
    <t>Investimento</t>
  </si>
  <si>
    <t>Outras Despesas Correntes</t>
  </si>
  <si>
    <t>Tipo de gasto</t>
  </si>
  <si>
    <t>Outros gastos de caráter geral</t>
  </si>
  <si>
    <t xml:space="preserve">Terceirizados </t>
  </si>
  <si>
    <t xml:space="preserve">Estagiários </t>
  </si>
  <si>
    <t xml:space="preserve">Concessionárias </t>
  </si>
  <si>
    <t>Grupo de Natureza de Despesa</t>
  </si>
  <si>
    <t>1-Pessoal e Encargos Sociais</t>
  </si>
  <si>
    <t>3-Outras Despesas Correntes</t>
  </si>
  <si>
    <t>4-Investimento</t>
  </si>
  <si>
    <t>PROPOSTA DE DISTRIBUIÇÃO DO ORÇAMENTO 2020</t>
  </si>
  <si>
    <t xml:space="preserve">Distribuição orçamentária por Grupo de Natureza de Despesa e Tipo de Gasto </t>
  </si>
  <si>
    <t>PROPOSTA ORÇAMENTÁRIA 2020</t>
  </si>
  <si>
    <t>CUSTEIO</t>
  </si>
  <si>
    <t>PERMANENTE</t>
  </si>
  <si>
    <t>OBRAS</t>
  </si>
  <si>
    <t>TOTAL DA AÇÃO</t>
  </si>
  <si>
    <t>Funcionamento do Sistema de Bibliotecas Universitárias</t>
  </si>
  <si>
    <t>Previsto</t>
  </si>
  <si>
    <t xml:space="preserve">TOTAL </t>
  </si>
  <si>
    <t>AGP</t>
  </si>
  <si>
    <t>REITORIA</t>
  </si>
  <si>
    <t>PROGRAD</t>
  </si>
  <si>
    <t>Promoçao da difusão educativa pela Universidade (SURTE)</t>
  </si>
  <si>
    <t>PRÓ-REITORIA</t>
  </si>
  <si>
    <t>DISTRIBUIÇÃO ORÇAMENTÁRIA POR PRÓ-REITORIA/ASSESSORIA - G3 E G4</t>
  </si>
  <si>
    <t>PROEX - EDITORA UNIVERSITÁRIA</t>
  </si>
  <si>
    <t>PPG - PÓS-GRADUAÇÃO</t>
  </si>
  <si>
    <t>PPG - PESQUISA</t>
  </si>
  <si>
    <t>PPG - INOVAÇÃO</t>
  </si>
  <si>
    <t>PROGRAD/AGP</t>
  </si>
  <si>
    <t>Aparelhamento de Unidade Universitária*</t>
  </si>
  <si>
    <t>PROGRAD (Bibliotecas)</t>
  </si>
  <si>
    <t>PROGRAD (Ensino)</t>
  </si>
  <si>
    <t>Permanente*</t>
  </si>
  <si>
    <t>Total 2019</t>
  </si>
  <si>
    <t>Informática</t>
  </si>
  <si>
    <t>Publicidade oficial</t>
  </si>
  <si>
    <t>RESUMO DA PROPOSTA POR AÇÃO ORÇAMENTÁRIA</t>
  </si>
  <si>
    <t>Planserv</t>
  </si>
  <si>
    <t xml:space="preserve">Auxílio alimentação e transporte </t>
  </si>
  <si>
    <t>CAP. DOCENTE/TÉCNICOS (PTA)</t>
  </si>
  <si>
    <t>Previsto Pró-reitoria</t>
  </si>
  <si>
    <t>-</t>
  </si>
  <si>
    <t>Total Previsto Uesb</t>
  </si>
  <si>
    <t>Ação 6913 - Funcionamento do Sistema de Bibliotecas Universitárias</t>
  </si>
  <si>
    <t>Descrição</t>
  </si>
  <si>
    <t>Valor (R$)</t>
  </si>
  <si>
    <t>Elemento de Despesa</t>
  </si>
  <si>
    <t>3.3.90.30 - Material de Consumo</t>
  </si>
  <si>
    <t>4.4.90.52 - Equipamentos e Material Permanente</t>
  </si>
  <si>
    <t>3.3.90.39 - Outros Serviços de Terceiros - Pessoa Jurídica</t>
  </si>
  <si>
    <t>3.3.90.14 - Diárias</t>
  </si>
  <si>
    <t>3.3.90.18 - Auxílio Financeiro a Estudantes</t>
  </si>
  <si>
    <t>3.3.90.33 - Passagens e Despesas com Locomoção</t>
  </si>
  <si>
    <t>3.3.90.36 - Outros Serviços de Terceiros - Pessoa Física</t>
  </si>
  <si>
    <t>3.3.90.47 - Obrigações Tributárias e Contributivas</t>
  </si>
  <si>
    <t xml:space="preserve">Total </t>
  </si>
  <si>
    <t>Diferença (após preenchimento esse valor deverá ser igual a zero)</t>
  </si>
  <si>
    <t>Ação 6908 - Gestão das Atividades do Ensino de Graduação</t>
  </si>
  <si>
    <t>Ação 7867 - Aparelhamento de Unidade Universitária (PROGRAD)</t>
  </si>
  <si>
    <t>Ação 6911 - Gestão de Processos Seletivos</t>
  </si>
  <si>
    <t>Ação 6907 - Gestão das Atividades de Extensão</t>
  </si>
  <si>
    <t>Ação 6912 - Gestão de Projetos e Ações da Editora Universitária</t>
  </si>
  <si>
    <t>Ação 2552 - Promoçao da difusão educativa pela Universidade</t>
  </si>
  <si>
    <r>
      <t xml:space="preserve">4.4.90.52 - Equipamentos e Material Permanente </t>
    </r>
    <r>
      <rPr>
        <b/>
        <sz val="10"/>
        <rFont val="Times New Roman"/>
        <family val="1"/>
      </rPr>
      <t>(PROEX)</t>
    </r>
  </si>
  <si>
    <r>
      <t xml:space="preserve">4.4.90.52 - Equipamentos e Material Permanente </t>
    </r>
    <r>
      <rPr>
        <b/>
        <sz val="10"/>
        <color rgb="FF000000"/>
        <rFont val="Times New Roman"/>
        <family val="1"/>
      </rPr>
      <t>(EDIÇÕES UESB)</t>
    </r>
  </si>
  <si>
    <r>
      <t xml:space="preserve">4.4.90.52 - Equipamentos e Material Permanente </t>
    </r>
    <r>
      <rPr>
        <b/>
        <sz val="10"/>
        <color rgb="FF000000"/>
        <rFont val="Times New Roman"/>
        <family val="1"/>
      </rPr>
      <t>(SURTE)</t>
    </r>
  </si>
  <si>
    <t>Ação 5444 - Capacitação de Profissionais do Nível Superior</t>
  </si>
  <si>
    <t>Ação 6909 - Gestão das atividades do Ensino de Pós-Graduação</t>
  </si>
  <si>
    <t>Ação 6927 - Gestão das Atividades de Pesquisa</t>
  </si>
  <si>
    <t>Ação 7864 - Desenvolvimento de Ações Científicas, Tecnológicas e de Inovação</t>
  </si>
  <si>
    <t xml:space="preserve">4.4.90.52 - Equipamentos e Material Permanente </t>
  </si>
  <si>
    <t>Ação 7867 - Aparelhamento de Unidade Universitária (PROEX)</t>
  </si>
  <si>
    <t>Ação 7867 - Aparelhamento de Unidade Universitária (PPG)</t>
  </si>
  <si>
    <t>4.4.90.20 - Auxílio Financeiro a Pesquisadores</t>
  </si>
  <si>
    <t>3.3.90.20 - Auxílio Financeiro a Pesquisadores</t>
  </si>
  <si>
    <t>Ação 6910 - Gestão de Ações de Assistência ao Estudantes Universitário</t>
  </si>
  <si>
    <t>Ação 7867 - Aparelhamento de Unidade Universitária (AAPA)</t>
  </si>
  <si>
    <t>Ação 7867 - Aparelhamento de Unidade Universitária (PROAD)</t>
  </si>
  <si>
    <t>Ação 2018 - Encargos com Concessionárias de Serviços Públicos</t>
  </si>
  <si>
    <t>Ação 2000 - Manutenção dos ServiçosTécnicos e Administrativos</t>
  </si>
  <si>
    <t>Ação 2002 - Manutenção dos Serviços de Informática</t>
  </si>
  <si>
    <t>Ação 7863 - Construção de Unidades Universitárias</t>
  </si>
  <si>
    <t>4.4.90.51 - Obras e Instalações</t>
  </si>
  <si>
    <t>Ação 7871  -Recuperação de Unidades Universitárias</t>
  </si>
  <si>
    <t>Ação 7858 - Ampliação de Unidades Universitárias</t>
  </si>
  <si>
    <t>Empresas que prestam serviços às bibliotecas: Contrato de acesso às bibliotecas virtuais (PEARSON, Minha Biblioteca), ABNT Coleções e manutenção de suporte técnico do software PERGAMUM.</t>
  </si>
  <si>
    <t xml:space="preserve">Livros, estantes, mobiliário e ar condicionados para bibliotecas </t>
  </si>
  <si>
    <t>Bolsas para o Programa de Educação Tutorial Institucional (PETI) e de Monitoria para o fortalecimento da Graduação: Projetos de Ensino, Nivelamento, Retenção, Inovação Metodológica e Curricular</t>
  </si>
  <si>
    <t>Diárias para ações do PIBID, PET, PARFOR, FEE,  aulas de campo, reuniões de comissões, viagens para eventos externos das coordenações de curso, bancas para promoção na carreira.</t>
  </si>
  <si>
    <t xml:space="preserve">Passagens e despesas com locomoção para os participantes citados no item anterior. </t>
  </si>
  <si>
    <t>Aquisição de bens de consumo diversos para as atividades da graduação, incluindo os diversos laboratórios</t>
  </si>
  <si>
    <t>Contratos com os sistemas que fazem parte da graduação: Tecnotrends (Sagres); Seguro de vida e acidentes para estagiários  (SURA), Gestor PSI (Psicologia), Stata (Economia).</t>
  </si>
  <si>
    <t>Não informado pela pró-reitoria</t>
  </si>
  <si>
    <t xml:space="preserve">1- Reuniões mensais em Conquista do Comitê Gestor  (1 5 membros); 2- Viagens para participação do Forun  de  Pró Reitoras de Assuntos Estudantis ; 3- Viagens da Assessoria aos campi; 4- - viagens para reuniões com a SEC/ CEEPE; 5- Reuniões  quinzenais do GT de Ações Afirmativas; </t>
  </si>
  <si>
    <t>Terrestre, Aéreas  e Locação de ônibus para :  1- discentes participarem e organização de eventos científicos Nacionais e Internacionais (Editais Linhas !; 2; 3 e 4); 2- Deslocamento de  convidados das entidandes estudantis e  da AAPA; 3; Deslocamento da equipe gestora; da AAPA</t>
  </si>
  <si>
    <t>1- Palestrantes Semana de Integração; Conferencista do  Seminário de Avaliação da Politica de A Afirmativas; 2-  ; Ministantes de minicursos e oficinas em eventos cuturais;</t>
  </si>
  <si>
    <t>Referente aos gastos com pessoas físicas</t>
  </si>
  <si>
    <t>1- Bolsa: (auxílio moradia; auxilio acolhimento; emergencial; transporte urbano e intermunicipal; emergencial; integral.); 2- Monitoria de cusos livres; 3- Tutorias (de disciplinas e  de aluno com deficiência)</t>
  </si>
  <si>
    <t>1- escritório; 2-  limpeza e  manutenção de residência; 3- kit odontológico.</t>
  </si>
  <si>
    <t>1- Subsídio à alimentação de aproximadamente  1600 alunos habilitados ao RU; 2- vales alimentação; 3- C. básica da Residência Universitária; 4- Cota de xerox para alunos habilitados; 5-Pagamento anual de Software  de acessibilidade página uesb; 6- material para campanha de combate e prevenção ao assédio e uso de subsância psicoativas</t>
  </si>
  <si>
    <t>1- Recursos de Tecnologia Assistiva para alunos com deficiência; 2 Equipamento de som para atividades artísticas e culturais junto as entidades estudantis (microfones; pedestal; mesa de som; etc.); 3-Material residência e para Espaço de Convivência (guarda-roupas, mini sofás ou pufs;etc.)</t>
  </si>
  <si>
    <t>Participação (%)</t>
  </si>
  <si>
    <t>Contratação de empresa para publicação de livros aprovados em editais (Zélia Saldanha e Técnico/Científico)</t>
  </si>
  <si>
    <t>Pagamento de bolsas para estudantes de graduação.</t>
  </si>
  <si>
    <t>Para viabilizar a partcipação em ações de extensão a serem executadas em outros municipios. Realização de reuniões do Comitê e Câmara de Extensão e da equipe técnica da PROEX/GEAC.</t>
  </si>
  <si>
    <t>Pagamento de passagens e transporte para palestrantes que participam  dos cursos, eventos,  projetos e programas de extensão.</t>
  </si>
  <si>
    <t>Aquisição de materiais (constantes no SIMPAS) para realização das ações nos Programas e Projetos</t>
  </si>
  <si>
    <t>Prover logística necessária para realização das atividades propostas nas ações extensionistas conforme Edital (passagens, material gráfico, repografia, alimentação e hospedagem para membros externos, transporte da UESB, dentre outros).</t>
  </si>
  <si>
    <t xml:space="preserve">Pagamento de pró-labore para convidados externos para realização de atividades nas ações de extensão. </t>
  </si>
  <si>
    <t>Pagamento de diárias para deslocamento dos técnicos da TV UESB para participação em reuniões e cobertura de eventos nos campi de Jequié e Itapetinga.</t>
  </si>
  <si>
    <t>PTA</t>
  </si>
  <si>
    <t xml:space="preserve">Bolsas institucionais de Mestrado e Doutorado para os programas internos (bolsas vigentes: 353.600,00; Bolsas novas APCN 2019: 156.000,00). </t>
  </si>
  <si>
    <t xml:space="preserve">Bolsas institucionais para os programas internos para Pós-doutorado (R$ 33.000,00) e Doutorado Sanduíche no Exterior  (R$ 72.000,00). </t>
  </si>
  <si>
    <t>Especializações, programas novos (ainda não possuem recurso do convênio PROAP/CAPES), DINTER em Educação, bancas e aulas não cobertas pelo PROAP, participação dos coordenadores de todos os programas nas reuniões da CAPES, cuja participação é obrigatória.</t>
  </si>
  <si>
    <t>Especializações, programas novos, defesas dos alunos do DINTER em Educação, bancas e aulas não cobertas pelo PROAP, participação de coordenadores de todos os programas nas reuniões de área convocadas pela CAPES, cuja participação é obrigatória.</t>
  </si>
  <si>
    <t>Demanda específica presentada pelos programas para aquisição de materiais para laboratório (reagentes e vidraria).</t>
  </si>
  <si>
    <t xml:space="preserve">Pagamento de hospedagem, alimentação (para todos os programas e cursos de especialização); anuidades das associações ANPOLL, ANPED, FOPROP etc. </t>
  </si>
  <si>
    <t>Pagamento de consultoria especializada para implementação do programa de qualidade junto aos Programas de Pós-graduação</t>
  </si>
  <si>
    <t>Pró-labore docentes externos do PPGs para ministrarem cursos, simpósios, seminários etc.</t>
  </si>
  <si>
    <t>INSS Patronal decorrente da despesa com serviços pessoas físicas</t>
  </si>
  <si>
    <t>AuxPPG, repasse via Termo de Outorga, sendo R$ 10.000,00 para programa apenas com mestrado (15) e R$ 20.000,00 para programa com  doutorado (7). Recursos destinado a cobrir despesas não cobertas pelo PROAP ou recursos institucional, como: tradução e publicação de artigos, material para apresentação de trabalho, manutenção, instalação e funcionamento de equipamentos dos laboratórios etc.</t>
  </si>
  <si>
    <t>3.3.90.18 - Auxílio Financeiro a Estudantes - novo</t>
  </si>
  <si>
    <t>3.3.90.39 - Outros Serviços de Terceiros - Pessoa Jurídica - Novo</t>
  </si>
  <si>
    <t>Pagamento de 75 bolsas mensais de Iniciação de Científica (Edital de IC), 10 bolsas de IC Edital de Projetos, 03 bolsas para o desenvolvimento do Sistema SigPesq</t>
  </si>
  <si>
    <t>Destinadas a atividades vinculadas ao plano de trabalho de projetos de pesquisa financiados em Edital  ; Atividades administrativas; outras atividades referentes ao desenvolvimento da Pesquisa na Instituição</t>
  </si>
  <si>
    <t>Destinadas a atividades vinculadas ao plano de trabalho de projetos de pesquisa financiados em Edital ; Atividades administrativas; outras atividades referentes ao desenvolvimento da Pesquisa na Instituição.</t>
  </si>
  <si>
    <t>Destinadas a atividades referentes ao desenvolvimento da Pesquisa na Instituição</t>
  </si>
  <si>
    <t>Destinadas a atividades vinculadas ao plano de trabalho de projetos de pesquisa financiados em Edital  - Termo de Outorga (Custeio)</t>
  </si>
  <si>
    <t>Pagamento de 06 bolsas, de Iniciação em Desenvolvimento Tecnológico e Inovação,  com vigência de 12 meses, no valor individual  mensal de R$ 400,00</t>
  </si>
  <si>
    <t>Atender à demanda interna do setor de inovação para fins de disseminação da cultura de propriedade intelectual</t>
  </si>
  <si>
    <t>Pagamento de contrato a empresa especializada para busca de anterioridade, depósito e acompanhamento de pedidos de patente, pagamento de taxas e demais exigências do INPI.</t>
  </si>
  <si>
    <t>Pagamento do pró-labore de palestrantes/ministrantes de curso para a comunidade acadêmica voltado para inovação tecnológica.</t>
  </si>
  <si>
    <t>Obrigações tributárias e contributivas</t>
  </si>
  <si>
    <t>Móveis, utensílios e equipamentos para novos programas de pós-graduação.</t>
  </si>
  <si>
    <t>Programação Mensal</t>
  </si>
  <si>
    <t>+ 274.000,00</t>
  </si>
  <si>
    <t>Alteração em relação ao apresentado na reunião do dia 11/09/19</t>
  </si>
  <si>
    <t>São as despesas relacionadas a todos os deslocamentos com finalidades administrativas (Comissões, Consu, Consepe, reuniões, etc)</t>
  </si>
  <si>
    <t>Passagens - Emitidas para reuniões fora dos 3 Campi.</t>
  </si>
  <si>
    <t>São todos os materiais para manutenção mensal ou de estoque (expediente, limpeza, etc.)</t>
  </si>
  <si>
    <t>Todos os contratos para manutenção (Combustível, manutenção de Veículos, alimentação, hospedagem, reprografia, divisórias, etc.)</t>
  </si>
  <si>
    <t>Prestadores de Serviços.</t>
  </si>
  <si>
    <t>Impostos diversos.</t>
  </si>
  <si>
    <t>Contratação de empresas terceirizadas em suporte e administração a prédios públicos, vigilância, limpeza, etc...</t>
  </si>
  <si>
    <t>3.3.90.37- Locação de mão de obra</t>
  </si>
  <si>
    <t>Aquisição de itens periféricos ou dispositivos de reposição (monitores, mouse, teclado, memória, roteados, etc.)</t>
  </si>
  <si>
    <t>Todos os contratos para manutenção de equipamentos e sistemas, recarga de toners e cartuchos, lançamento de fibra óptica, contrato para prestação de serviços de tecnologia da informação e comunicação (PRODEB), Contrato de prestação de serviços de telecomunicação ( PRODEB, REDE GOVERNO).</t>
  </si>
  <si>
    <t>Despesas realizadas com materiais para manutenção dos diversos espaços dos Campi (construçã, elétrico, hidráulico, pintura, etc.)</t>
  </si>
  <si>
    <t>Materiais confeccionados em MDF, bancadas de granito, etc.</t>
  </si>
  <si>
    <t>Equipamentos para salas, climatização, projetores, quador e itens para acessibilidade.</t>
  </si>
  <si>
    <t>Para atender aos diversos contratos de obras de construção/instalações de Unidades Universitárias.</t>
  </si>
  <si>
    <t>Para atender os diversos serviços que estão atrelados às obras de recuperação de Unidades Universitárias.</t>
  </si>
  <si>
    <t>Para atender aos diversos contratos de obras de recuperação de Unidades Universitárias.</t>
  </si>
  <si>
    <t>Contratos com concessionárias: água, energia, telefonia, dados.</t>
  </si>
  <si>
    <t>% Despesas Correntes</t>
  </si>
  <si>
    <t>Atender à demanda de reuniões e oferecimento de cursos relativos à inovação tecnológica; participação dos pesquisadores em reuniões  junto às agências de fomento,  nos Fóruns e Programas (FORTEC, PROFNIT), bem como na realização do processo seletivo para o PIBITI, do Seminário ICT e da Semana Nacional de Ciência e Tecnologia.</t>
  </si>
  <si>
    <t xml:space="preserve">Destinadas a atividades vinculadas ao plano de trabalho de projetos de pesquisa financiados em Edital - Termo de Outorga </t>
  </si>
  <si>
    <t>Além das despesas com Pessoal e Engargos classificadas no Grupo 1, outros gastos relativos ao pagamento de pessoal são executados com recursos do Grupo 3 - Outras despesas correntes, conforme detalhamento abaixo:</t>
  </si>
  <si>
    <t>Docentes Efetivos</t>
  </si>
  <si>
    <t>Docentes REDA</t>
  </si>
  <si>
    <t xml:space="preserve">Auxílio alim. e transp. </t>
  </si>
  <si>
    <t>Benefícios Especiais</t>
  </si>
  <si>
    <t>Outros gastos de caráter geral*</t>
  </si>
  <si>
    <t>ORÇAMENTO EFETIVAMENTE COMPROMETIDO COM PESSOAL</t>
  </si>
  <si>
    <t>Grupo 1</t>
  </si>
  <si>
    <t>Pessoal e Encargos</t>
  </si>
  <si>
    <t>Outros gastos com pessoal</t>
  </si>
  <si>
    <t>Manut. e ações do PPA (pró-reitorias)</t>
  </si>
  <si>
    <t>Grupo 4</t>
  </si>
  <si>
    <t>Grupo 3</t>
  </si>
  <si>
    <t>Bens Permanentes</t>
  </si>
  <si>
    <t>* Este tipo de gasto também comporta outras despesas obrigatórias como os encargos com benefícios especiais, obrigações tributárias e contributivas (R$112.000,00).</t>
  </si>
  <si>
    <t>ORÇAMENTO TOTAL PREVISTO</t>
  </si>
  <si>
    <t>Tribut. e Contribuições</t>
  </si>
  <si>
    <t>ORÇAMENTO TOTAL PREVISTO PARA A UESB EM 2020</t>
  </si>
  <si>
    <t>3-Outras Despesas Correntes (demais gastos vinculados)</t>
  </si>
  <si>
    <t>3-Outras Despesas Correntes (gastos discricionários - manutenção de ações do PPA)</t>
  </si>
  <si>
    <t>4-Investimento                   (gastos discricionários - manutenção e ações do PPA)</t>
  </si>
  <si>
    <t>Subtotal Pessoal e Encargos</t>
  </si>
  <si>
    <t>3-Outras Despesas Correntes (outros gastos com pessoal)</t>
  </si>
  <si>
    <t>Subtotal Demais Gastos Vinculados</t>
  </si>
  <si>
    <t>Subtotal Outros Gastos com Pessoal</t>
  </si>
  <si>
    <t>Subtotal Manutenção e Ações do PPA</t>
  </si>
  <si>
    <t>Subtotal AGP</t>
  </si>
  <si>
    <t>Subtotal PROEX</t>
  </si>
  <si>
    <t>Subtotal PPG</t>
  </si>
  <si>
    <t>Subtotal PROGRAD</t>
  </si>
  <si>
    <t>Subtotal PROAD</t>
  </si>
  <si>
    <t>NÃO SE APLICA</t>
  </si>
  <si>
    <t>Administração de Pessoal sob Regime Especial de Contratação</t>
  </si>
  <si>
    <t>Tabela utilizada exclusivamente para gerar gráfico</t>
  </si>
  <si>
    <t>Administração de Pessoal do Magistério Superior</t>
  </si>
  <si>
    <t>Administração de Pessoal do Magistério Superior  sob Regime Especial de Contratação</t>
  </si>
  <si>
    <t>Administração de Pessoal e Encargos</t>
  </si>
  <si>
    <t>* O orçamento destinado à aquisição de bens permanentes foi alocado em apenas duas ações (6913 e 7867), podendo ser adotados outros critérios de distribuição do montante aplicado na ação 7867 (R$ 1.573.000,00).</t>
  </si>
  <si>
    <t>* O orçamento destinado à aquisição de bens permanentes foi alocado em apenas duas ações (6913 e 7867), podendo ser adotados outros critérios de distribuição do montante aplicado na ação 7867 (R$ 1.573.000,00) entre as pró-reitorias.</t>
  </si>
  <si>
    <t>Técnicos/analistas efetivos</t>
  </si>
  <si>
    <t>Técnicos/analistas 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</si>
</sst>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sz val="10"/>
      <name val="Calibri "/>
    </font>
    <font>
      <b/>
      <sz val="10"/>
      <name val="Calibri "/>
    </font>
    <font>
      <sz val="9"/>
      <name val="Calibri "/>
    </font>
    <font>
      <sz val="11"/>
      <name val="Calibri 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0.5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name val="Calibri "/>
    </font>
    <font>
      <b/>
      <i/>
      <sz val="10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5" fillId="3" borderId="1" xfId="0" applyFont="1" applyFill="1" applyBorder="1" applyAlignment="1">
      <alignment horizontal="justify" vertical="center" readingOrder="1"/>
    </xf>
    <xf numFmtId="0" fontId="5" fillId="3" borderId="1" xfId="0" applyFont="1" applyFill="1" applyBorder="1" applyAlignment="1">
      <alignment horizontal="justify" vertical="center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4" fontId="4" fillId="4" borderId="1" xfId="0" applyNumberFormat="1" applyFont="1" applyFill="1" applyBorder="1" applyAlignment="1">
      <alignment horizontal="right" vertical="center" wrapText="1" readingOrder="1"/>
    </xf>
    <xf numFmtId="10" fontId="4" fillId="4" borderId="1" xfId="3" applyNumberFormat="1" applyFont="1" applyFill="1" applyBorder="1" applyAlignment="1">
      <alignment horizontal="right" vertical="center" wrapText="1" readingOrder="1"/>
    </xf>
    <xf numFmtId="4" fontId="4" fillId="0" borderId="1" xfId="0" applyNumberFormat="1" applyFont="1" applyFill="1" applyBorder="1" applyAlignment="1">
      <alignment horizontal="right" vertical="center" readingOrder="1"/>
    </xf>
    <xf numFmtId="4" fontId="4" fillId="4" borderId="1" xfId="0" applyNumberFormat="1" applyFont="1" applyFill="1" applyBorder="1" applyAlignment="1">
      <alignment horizontal="right" vertical="center" readingOrder="1"/>
    </xf>
    <xf numFmtId="0" fontId="0" fillId="0" borderId="0" xfId="0" applyBorder="1"/>
    <xf numFmtId="4" fontId="0" fillId="0" borderId="0" xfId="0" applyNumberFormat="1" applyBorder="1"/>
    <xf numFmtId="0" fontId="6" fillId="4" borderId="0" xfId="0" applyFont="1" applyFill="1" applyBorder="1"/>
    <xf numFmtId="0" fontId="6" fillId="4" borderId="0" xfId="0" applyFont="1" applyFill="1" applyBorder="1" applyAlignment="1"/>
    <xf numFmtId="0" fontId="7" fillId="4" borderId="0" xfId="0" applyFont="1" applyFill="1" applyBorder="1"/>
    <xf numFmtId="0" fontId="7" fillId="4" borderId="0" xfId="0" applyFont="1" applyFill="1" applyBorder="1" applyAlignment="1"/>
    <xf numFmtId="0" fontId="7" fillId="2" borderId="0" xfId="0" applyFont="1" applyFill="1" applyBorder="1"/>
    <xf numFmtId="0" fontId="7" fillId="2" borderId="1" xfId="0" applyFont="1" applyFill="1" applyBorder="1"/>
    <xf numFmtId="0" fontId="7" fillId="4" borderId="1" xfId="0" applyFont="1" applyFill="1" applyBorder="1" applyAlignment="1"/>
    <xf numFmtId="0" fontId="7" fillId="4" borderId="1" xfId="0" applyFont="1" applyFill="1" applyBorder="1"/>
    <xf numFmtId="0" fontId="16" fillId="4" borderId="1" xfId="0" applyFont="1" applyFill="1" applyBorder="1" applyAlignment="1">
      <alignment horizontal="left" indent="2"/>
    </xf>
    <xf numFmtId="0" fontId="0" fillId="4" borderId="7" xfId="0" applyFill="1" applyBorder="1" applyAlignment="1">
      <alignment horizontal="center"/>
    </xf>
    <xf numFmtId="0" fontId="14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4" fillId="7" borderId="1" xfId="0" applyNumberFormat="1" applyFont="1" applyFill="1" applyBorder="1" applyAlignment="1">
      <alignment horizontal="right" vertical="center" readingOrder="1"/>
    </xf>
    <xf numFmtId="0" fontId="2" fillId="0" borderId="1" xfId="0" applyFont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/>
    <xf numFmtId="44" fontId="0" fillId="0" borderId="0" xfId="2" applyFont="1"/>
    <xf numFmtId="44" fontId="0" fillId="0" borderId="0" xfId="0" applyNumberFormat="1"/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4" fontId="19" fillId="8" borderId="1" xfId="0" applyNumberFormat="1" applyFont="1" applyFill="1" applyBorder="1" applyAlignment="1">
      <alignment horizontal="right" vertical="center"/>
    </xf>
    <xf numFmtId="0" fontId="0" fillId="4" borderId="0" xfId="0" applyFill="1"/>
    <xf numFmtId="43" fontId="0" fillId="4" borderId="0" xfId="0" applyNumberFormat="1" applyFill="1"/>
    <xf numFmtId="0" fontId="2" fillId="4" borderId="1" xfId="0" applyFont="1" applyFill="1" applyBorder="1"/>
    <xf numFmtId="43" fontId="0" fillId="4" borderId="1" xfId="0" applyNumberFormat="1" applyFill="1" applyBorder="1"/>
    <xf numFmtId="10" fontId="0" fillId="4" borderId="1" xfId="3" applyNumberFormat="1" applyFont="1" applyFill="1" applyBorder="1"/>
    <xf numFmtId="43" fontId="0" fillId="4" borderId="1" xfId="1" applyFont="1" applyFill="1" applyBorder="1" applyAlignment="1">
      <alignment horizontal="left" indent="4"/>
    </xf>
    <xf numFmtId="10" fontId="0" fillId="4" borderId="1" xfId="3" applyNumberFormat="1" applyFont="1" applyFill="1" applyBorder="1" applyAlignment="1"/>
    <xf numFmtId="0" fontId="15" fillId="4" borderId="8" xfId="0" applyFont="1" applyFill="1" applyBorder="1" applyAlignment="1">
      <alignment horizontal="left" indent="2"/>
    </xf>
    <xf numFmtId="0" fontId="15" fillId="4" borderId="1" xfId="0" applyFont="1" applyFill="1" applyBorder="1" applyAlignment="1">
      <alignment horizontal="right"/>
    </xf>
    <xf numFmtId="43" fontId="16" fillId="4" borderId="1" xfId="1" applyFont="1" applyFill="1" applyBorder="1" applyAlignment="1">
      <alignment horizontal="left" indent="4"/>
    </xf>
    <xf numFmtId="10" fontId="16" fillId="4" borderId="1" xfId="3" applyNumberFormat="1" applyFont="1" applyFill="1" applyBorder="1" applyAlignment="1"/>
    <xf numFmtId="4" fontId="10" fillId="4" borderId="1" xfId="0" applyNumberFormat="1" applyFont="1" applyFill="1" applyBorder="1"/>
    <xf numFmtId="4" fontId="10" fillId="4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10" fillId="4" borderId="1" xfId="2" applyNumberFormat="1" applyFont="1" applyFill="1" applyBorder="1" applyAlignment="1">
      <alignment vertical="center"/>
    </xf>
    <xf numFmtId="4" fontId="0" fillId="0" borderId="1" xfId="2" applyNumberFormat="1" applyFont="1" applyBorder="1" applyAlignment="1">
      <alignment horizontal="right"/>
    </xf>
    <xf numFmtId="4" fontId="9" fillId="3" borderId="1" xfId="2" applyNumberFormat="1" applyFont="1" applyFill="1" applyBorder="1"/>
    <xf numFmtId="44" fontId="9" fillId="2" borderId="1" xfId="2" applyFont="1" applyFill="1" applyBorder="1" applyAlignment="1"/>
    <xf numFmtId="4" fontId="0" fillId="0" borderId="1" xfId="0" applyNumberFormat="1" applyBorder="1"/>
    <xf numFmtId="4" fontId="21" fillId="0" borderId="1" xfId="0" applyNumberFormat="1" applyFont="1" applyBorder="1"/>
    <xf numFmtId="4" fontId="9" fillId="10" borderId="1" xfId="0" applyNumberFormat="1" applyFont="1" applyFill="1" applyBorder="1"/>
    <xf numFmtId="0" fontId="9" fillId="10" borderId="1" xfId="0" applyFont="1" applyFill="1" applyBorder="1" applyAlignment="1"/>
    <xf numFmtId="0" fontId="9" fillId="3" borderId="6" xfId="0" applyFont="1" applyFill="1" applyBorder="1" applyAlignment="1">
      <alignment horizontal="center" vertical="center" wrapText="1"/>
    </xf>
    <xf numFmtId="4" fontId="10" fillId="4" borderId="6" xfId="2" applyNumberFormat="1" applyFont="1" applyFill="1" applyBorder="1" applyAlignment="1">
      <alignment vertical="center"/>
    </xf>
    <xf numFmtId="4" fontId="9" fillId="3" borderId="6" xfId="2" applyNumberFormat="1" applyFont="1" applyFill="1" applyBorder="1"/>
    <xf numFmtId="4" fontId="10" fillId="0" borderId="1" xfId="0" applyNumberFormat="1" applyFont="1" applyBorder="1"/>
    <xf numFmtId="0" fontId="21" fillId="0" borderId="0" xfId="0" applyFont="1" applyBorder="1" applyAlignment="1">
      <alignment horizontal="left"/>
    </xf>
    <xf numFmtId="4" fontId="21" fillId="0" borderId="0" xfId="0" applyNumberFormat="1" applyFont="1" applyBorder="1"/>
    <xf numFmtId="0" fontId="0" fillId="4" borderId="1" xfId="0" applyFill="1" applyBorder="1"/>
    <xf numFmtId="43" fontId="0" fillId="9" borderId="1" xfId="0" applyNumberFormat="1" applyFill="1" applyBorder="1"/>
    <xf numFmtId="43" fontId="2" fillId="4" borderId="1" xfId="0" applyNumberFormat="1" applyFont="1" applyFill="1" applyBorder="1"/>
    <xf numFmtId="0" fontId="0" fillId="0" borderId="0" xfId="0" applyAlignment="1">
      <alignment readingOrder="1"/>
    </xf>
    <xf numFmtId="44" fontId="0" fillId="0" borderId="0" xfId="0" applyNumberFormat="1" applyAlignment="1">
      <alignment readingOrder="1"/>
    </xf>
    <xf numFmtId="0" fontId="5" fillId="0" borderId="0" xfId="0" applyFont="1" applyFill="1" applyBorder="1" applyAlignment="1">
      <alignment horizontal="justify" vertical="center" readingOrder="1"/>
    </xf>
    <xf numFmtId="4" fontId="0" fillId="0" borderId="0" xfId="0" applyNumberFormat="1"/>
    <xf numFmtId="0" fontId="10" fillId="0" borderId="1" xfId="0" applyFont="1" applyBorder="1"/>
    <xf numFmtId="0" fontId="0" fillId="0" borderId="1" xfId="0" applyFill="1" applyBorder="1"/>
    <xf numFmtId="43" fontId="0" fillId="0" borderId="1" xfId="0" applyNumberFormat="1" applyFill="1" applyBorder="1"/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4" fontId="25" fillId="11" borderId="13" xfId="0" applyNumberFormat="1" applyFont="1" applyFill="1" applyBorder="1" applyAlignment="1">
      <alignment horizontal="right" vertical="center" wrapText="1"/>
    </xf>
    <xf numFmtId="4" fontId="25" fillId="0" borderId="13" xfId="0" applyNumberFormat="1" applyFont="1" applyBorder="1" applyAlignment="1">
      <alignment horizontal="right" vertical="center" wrapText="1"/>
    </xf>
    <xf numFmtId="49" fontId="0" fillId="9" borderId="1" xfId="0" applyNumberFormat="1" applyFill="1" applyBorder="1"/>
    <xf numFmtId="0" fontId="16" fillId="0" borderId="1" xfId="0" applyFont="1" applyFill="1" applyBorder="1" applyAlignment="1">
      <alignment horizontal="left" indent="2"/>
    </xf>
    <xf numFmtId="43" fontId="16" fillId="0" borderId="1" xfId="1" applyFont="1" applyFill="1" applyBorder="1" applyAlignment="1">
      <alignment horizontal="left" indent="4"/>
    </xf>
    <xf numFmtId="0" fontId="0" fillId="9" borderId="0" xfId="0" applyFill="1"/>
    <xf numFmtId="164" fontId="10" fillId="0" borderId="1" xfId="0" applyNumberFormat="1" applyFont="1" applyBorder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vertical="center"/>
    </xf>
    <xf numFmtId="0" fontId="0" fillId="4" borderId="0" xfId="0" applyFill="1" applyBorder="1"/>
    <xf numFmtId="0" fontId="8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justify" vertical="center" readingOrder="1"/>
    </xf>
    <xf numFmtId="0" fontId="4" fillId="4" borderId="1" xfId="0" applyFont="1" applyFill="1" applyBorder="1" applyAlignment="1">
      <alignment horizontal="justify" vertical="center" readingOrder="1"/>
    </xf>
    <xf numFmtId="0" fontId="5" fillId="3" borderId="1" xfId="0" applyFont="1" applyFill="1" applyBorder="1" applyAlignment="1">
      <alignment horizontal="center" vertical="center" readingOrder="1"/>
    </xf>
    <xf numFmtId="4" fontId="10" fillId="0" borderId="1" xfId="0" applyNumberFormat="1" applyFont="1" applyBorder="1" applyAlignment="1">
      <alignment horizontal="right" vertical="center"/>
    </xf>
    <xf numFmtId="4" fontId="21" fillId="0" borderId="4" xfId="0" applyNumberFormat="1" applyFont="1" applyBorder="1"/>
    <xf numFmtId="44" fontId="9" fillId="2" borderId="9" xfId="2" applyFont="1" applyFill="1" applyBorder="1" applyAlignment="1"/>
    <xf numFmtId="4" fontId="21" fillId="0" borderId="3" xfId="0" applyNumberFormat="1" applyFont="1" applyBorder="1"/>
    <xf numFmtId="0" fontId="0" fillId="12" borderId="0" xfId="0" applyFill="1"/>
    <xf numFmtId="0" fontId="0" fillId="8" borderId="0" xfId="0" applyFill="1"/>
    <xf numFmtId="43" fontId="0" fillId="0" borderId="0" xfId="0" applyNumberFormat="1"/>
    <xf numFmtId="0" fontId="16" fillId="4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43" fontId="2" fillId="0" borderId="1" xfId="0" applyNumberFormat="1" applyFont="1" applyBorder="1"/>
    <xf numFmtId="10" fontId="0" fillId="0" borderId="1" xfId="3" applyNumberFormat="1" applyFont="1" applyBorder="1"/>
    <xf numFmtId="9" fontId="0" fillId="0" borderId="1" xfId="3" applyNumberFormat="1" applyFont="1" applyBorder="1"/>
    <xf numFmtId="0" fontId="0" fillId="0" borderId="1" xfId="0" applyBorder="1" applyAlignment="1">
      <alignment vertical="center"/>
    </xf>
    <xf numFmtId="4" fontId="23" fillId="8" borderId="1" xfId="0" applyNumberFormat="1" applyFont="1" applyFill="1" applyBorder="1" applyAlignment="1">
      <alignment vertical="center"/>
    </xf>
    <xf numFmtId="4" fontId="27" fillId="13" borderId="1" xfId="0" applyNumberFormat="1" applyFont="1" applyFill="1" applyBorder="1"/>
    <xf numFmtId="10" fontId="2" fillId="8" borderId="1" xfId="3" applyNumberFormat="1" applyFont="1" applyFill="1" applyBorder="1"/>
    <xf numFmtId="0" fontId="16" fillId="4" borderId="0" xfId="0" applyFont="1" applyFill="1" applyBorder="1" applyAlignment="1">
      <alignment horizontal="left"/>
    </xf>
    <xf numFmtId="43" fontId="16" fillId="4" borderId="0" xfId="1" applyFont="1" applyFill="1" applyBorder="1" applyAlignment="1">
      <alignment horizontal="left" indent="4"/>
    </xf>
    <xf numFmtId="0" fontId="0" fillId="13" borderId="1" xfId="0" applyFill="1" applyBorder="1"/>
    <xf numFmtId="10" fontId="0" fillId="13" borderId="1" xfId="3" applyNumberFormat="1" applyFont="1" applyFill="1" applyBorder="1"/>
    <xf numFmtId="10" fontId="2" fillId="12" borderId="1" xfId="3" applyNumberFormat="1" applyFont="1" applyFill="1" applyBorder="1"/>
    <xf numFmtId="4" fontId="27" fillId="12" borderId="1" xfId="0" applyNumberFormat="1" applyFont="1" applyFill="1" applyBorder="1"/>
    <xf numFmtId="4" fontId="29" fillId="4" borderId="1" xfId="0" applyNumberFormat="1" applyFont="1" applyFill="1" applyBorder="1" applyAlignment="1">
      <alignment vertical="center"/>
    </xf>
    <xf numFmtId="4" fontId="30" fillId="4" borderId="1" xfId="0" applyNumberFormat="1" applyFont="1" applyFill="1" applyBorder="1" applyAlignment="1">
      <alignment vertical="center"/>
    </xf>
    <xf numFmtId="0" fontId="16" fillId="0" borderId="0" xfId="0" applyFont="1"/>
    <xf numFmtId="10" fontId="16" fillId="0" borderId="1" xfId="3" applyNumberFormat="1" applyFont="1" applyFill="1" applyBorder="1"/>
    <xf numFmtId="0" fontId="30" fillId="4" borderId="1" xfId="0" applyFont="1" applyFill="1" applyBorder="1" applyAlignment="1">
      <alignment horizontal="left"/>
    </xf>
    <xf numFmtId="0" fontId="31" fillId="0" borderId="0" xfId="0" applyFont="1"/>
    <xf numFmtId="10" fontId="31" fillId="0" borderId="1" xfId="3" applyNumberFormat="1" applyFont="1" applyFill="1" applyBorder="1"/>
    <xf numFmtId="43" fontId="30" fillId="4" borderId="1" xfId="1" applyFont="1" applyFill="1" applyBorder="1" applyAlignment="1">
      <alignment horizontal="left" indent="4"/>
    </xf>
    <xf numFmtId="0" fontId="30" fillId="0" borderId="1" xfId="0" applyFont="1" applyFill="1" applyBorder="1" applyAlignment="1">
      <alignment horizontal="left"/>
    </xf>
    <xf numFmtId="0" fontId="30" fillId="4" borderId="1" xfId="0" applyFont="1" applyFill="1" applyBorder="1" applyAlignment="1">
      <alignment horizontal="left" wrapText="1"/>
    </xf>
    <xf numFmtId="0" fontId="27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/>
    <xf numFmtId="43" fontId="10" fillId="4" borderId="1" xfId="0" applyNumberFormat="1" applyFont="1" applyFill="1" applyBorder="1"/>
    <xf numFmtId="10" fontId="10" fillId="4" borderId="1" xfId="3" applyNumberFormat="1" applyFont="1" applyFill="1" applyBorder="1"/>
    <xf numFmtId="43" fontId="10" fillId="4" borderId="1" xfId="1" applyFont="1" applyFill="1" applyBorder="1" applyAlignment="1">
      <alignment horizontal="left" indent="4"/>
    </xf>
    <xf numFmtId="10" fontId="10" fillId="4" borderId="1" xfId="3" applyNumberFormat="1" applyFont="1" applyFill="1" applyBorder="1" applyAlignment="1"/>
    <xf numFmtId="0" fontId="33" fillId="4" borderId="8" xfId="0" applyFont="1" applyFill="1" applyBorder="1" applyAlignment="1">
      <alignment horizontal="left" indent="2"/>
    </xf>
    <xf numFmtId="0" fontId="33" fillId="4" borderId="1" xfId="0" applyFont="1" applyFill="1" applyBorder="1" applyAlignment="1">
      <alignment horizontal="right"/>
    </xf>
    <xf numFmtId="0" fontId="30" fillId="4" borderId="1" xfId="0" applyFont="1" applyFill="1" applyBorder="1" applyAlignment="1">
      <alignment horizontal="left" indent="2"/>
    </xf>
    <xf numFmtId="10" fontId="30" fillId="4" borderId="1" xfId="3" applyNumberFormat="1" applyFont="1" applyFill="1" applyBorder="1" applyAlignment="1"/>
    <xf numFmtId="0" fontId="30" fillId="0" borderId="1" xfId="0" applyFont="1" applyFill="1" applyBorder="1" applyAlignment="1">
      <alignment horizontal="left" indent="2"/>
    </xf>
    <xf numFmtId="43" fontId="30" fillId="0" borderId="1" xfId="1" applyFont="1" applyFill="1" applyBorder="1" applyAlignment="1">
      <alignment horizontal="left" indent="4"/>
    </xf>
    <xf numFmtId="4" fontId="35" fillId="5" borderId="1" xfId="0" applyNumberFormat="1" applyFont="1" applyFill="1" applyBorder="1" applyAlignment="1">
      <alignment horizontal="right" vertical="center" readingOrder="1"/>
    </xf>
    <xf numFmtId="10" fontId="35" fillId="5" borderId="1" xfId="3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 applyAlignment="1">
      <alignment horizontal="justify" vertical="center" readingOrder="1"/>
    </xf>
    <xf numFmtId="0" fontId="4" fillId="0" borderId="1" xfId="0" applyFont="1" applyFill="1" applyBorder="1" applyAlignment="1">
      <alignment horizontal="left" vertical="center" readingOrder="1"/>
    </xf>
    <xf numFmtId="0" fontId="4" fillId="0" borderId="1" xfId="0" applyFont="1" applyFill="1" applyBorder="1" applyAlignment="1">
      <alignment horizontal="left" vertical="center" wrapText="1" readingOrder="1"/>
    </xf>
    <xf numFmtId="0" fontId="6" fillId="4" borderId="0" xfId="0" applyFont="1" applyFill="1" applyBorder="1" applyAlignment="1">
      <alignment wrapText="1"/>
    </xf>
    <xf numFmtId="4" fontId="35" fillId="5" borderId="1" xfId="0" applyNumberFormat="1" applyFont="1" applyFill="1" applyBorder="1" applyAlignment="1">
      <alignment horizontal="right" vertical="center" wrapText="1" readingOrder="1"/>
    </xf>
    <xf numFmtId="9" fontId="5" fillId="14" borderId="1" xfId="3" applyNumberFormat="1" applyFont="1" applyFill="1" applyBorder="1" applyAlignment="1">
      <alignment horizontal="right" vertical="center" wrapText="1" readingOrder="1"/>
    </xf>
    <xf numFmtId="165" fontId="0" fillId="0" borderId="1" xfId="3" applyNumberFormat="1" applyFont="1" applyBorder="1"/>
    <xf numFmtId="4" fontId="5" fillId="13" borderId="1" xfId="0" applyNumberFormat="1" applyFont="1" applyFill="1" applyBorder="1" applyAlignment="1">
      <alignment wrapText="1"/>
    </xf>
    <xf numFmtId="4" fontId="18" fillId="10" borderId="1" xfId="0" applyNumberFormat="1" applyFont="1" applyFill="1" applyBorder="1" applyAlignment="1">
      <alignment horizontal="right" vertical="center"/>
    </xf>
    <xf numFmtId="4" fontId="37" fillId="10" borderId="1" xfId="0" applyNumberFormat="1" applyFont="1" applyFill="1" applyBorder="1"/>
    <xf numFmtId="10" fontId="32" fillId="10" borderId="1" xfId="3" applyNumberFormat="1" applyFont="1" applyFill="1" applyBorder="1"/>
    <xf numFmtId="0" fontId="0" fillId="0" borderId="7" xfId="0" applyBorder="1" applyAlignment="1">
      <alignment horizontal="center"/>
    </xf>
    <xf numFmtId="0" fontId="17" fillId="4" borderId="4" xfId="0" applyFont="1" applyFill="1" applyBorder="1" applyAlignment="1">
      <alignment horizontal="left" vertical="center" wrapText="1" readingOrder="1"/>
    </xf>
    <xf numFmtId="0" fontId="17" fillId="4" borderId="9" xfId="0" applyFont="1" applyFill="1" applyBorder="1" applyAlignment="1">
      <alignment horizontal="left" vertical="center" wrapText="1" readingOrder="1"/>
    </xf>
    <xf numFmtId="0" fontId="17" fillId="4" borderId="8" xfId="0" applyFont="1" applyFill="1" applyBorder="1" applyAlignment="1">
      <alignment horizontal="left" vertical="center" wrapText="1" readingOrder="1"/>
    </xf>
    <xf numFmtId="0" fontId="11" fillId="8" borderId="2" xfId="0" applyFont="1" applyFill="1" applyBorder="1" applyAlignment="1">
      <alignment horizontal="left" vertical="center" wrapText="1" readingOrder="1"/>
    </xf>
    <xf numFmtId="0" fontId="11" fillId="8" borderId="3" xfId="0" applyFont="1" applyFill="1" applyBorder="1" applyAlignment="1">
      <alignment horizontal="left" vertical="center" wrapText="1" readingOrder="1"/>
    </xf>
    <xf numFmtId="0" fontId="28" fillId="13" borderId="1" xfId="0" applyFont="1" applyFill="1" applyBorder="1" applyAlignment="1">
      <alignment horizontal="left"/>
    </xf>
    <xf numFmtId="0" fontId="26" fillId="10" borderId="1" xfId="0" applyFont="1" applyFill="1" applyBorder="1" applyAlignment="1">
      <alignment horizontal="left" wrapText="1"/>
    </xf>
    <xf numFmtId="0" fontId="0" fillId="0" borderId="0" xfId="0" applyBorder="1" applyAlignment="1">
      <alignment horizontal="left" vertical="center"/>
    </xf>
    <xf numFmtId="0" fontId="28" fillId="12" borderId="1" xfId="0" applyFont="1" applyFill="1" applyBorder="1" applyAlignment="1">
      <alignment horizontal="left"/>
    </xf>
    <xf numFmtId="0" fontId="34" fillId="4" borderId="5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7" fillId="4" borderId="14" xfId="0" applyFont="1" applyFill="1" applyBorder="1" applyAlignment="1">
      <alignment horizontal="left" vertical="center" wrapText="1" readingOrder="1"/>
    </xf>
    <xf numFmtId="0" fontId="17" fillId="4" borderId="15" xfId="0" applyFont="1" applyFill="1" applyBorder="1" applyAlignment="1">
      <alignment horizontal="left" vertical="center" wrapText="1" readingOrder="1"/>
    </xf>
    <xf numFmtId="0" fontId="17" fillId="4" borderId="12" xfId="0" applyFont="1" applyFill="1" applyBorder="1" applyAlignment="1">
      <alignment horizontal="left" vertical="center" wrapText="1" readingOrder="1"/>
    </xf>
    <xf numFmtId="0" fontId="17" fillId="4" borderId="1" xfId="0" applyFont="1" applyFill="1" applyBorder="1" applyAlignment="1">
      <alignment horizontal="left" vertical="center" wrapText="1" readingOrder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readingOrder="1"/>
    </xf>
    <xf numFmtId="0" fontId="32" fillId="5" borderId="6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6" fillId="3" borderId="2" xfId="0" applyFont="1" applyFill="1" applyBorder="1" applyAlignment="1">
      <alignment horizontal="left" vertical="center" wrapText="1" readingOrder="1"/>
    </xf>
    <xf numFmtId="0" fontId="6" fillId="3" borderId="3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 readingOrder="1"/>
    </xf>
    <xf numFmtId="0" fontId="5" fillId="0" borderId="9" xfId="0" applyFont="1" applyFill="1" applyBorder="1" applyAlignment="1">
      <alignment horizontal="center" vertical="center" wrapText="1" readingOrder="1"/>
    </xf>
    <xf numFmtId="0" fontId="36" fillId="6" borderId="1" xfId="0" applyFont="1" applyFill="1" applyBorder="1" applyAlignment="1">
      <alignment vertical="center"/>
    </xf>
    <xf numFmtId="0" fontId="36" fillId="10" borderId="6" xfId="0" applyFont="1" applyFill="1" applyBorder="1" applyAlignment="1">
      <alignment horizontal="left" vertical="center"/>
    </xf>
    <xf numFmtId="0" fontId="36" fillId="10" borderId="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2" fillId="6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 wrapText="1" readingOrder="1"/>
    </xf>
    <xf numFmtId="0" fontId="17" fillId="4" borderId="3" xfId="0" applyFont="1" applyFill="1" applyBorder="1" applyAlignment="1">
      <alignment horizontal="left" vertical="center" wrapText="1" readingOrder="1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3" borderId="3" xfId="0" applyFont="1" applyFill="1" applyBorder="1" applyAlignment="1">
      <alignment horizontal="left" vertical="center" wrapText="1" readingOrder="1"/>
    </xf>
    <xf numFmtId="0" fontId="20" fillId="0" borderId="6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9" fillId="10" borderId="6" xfId="0" applyFont="1" applyFill="1" applyBorder="1" applyAlignment="1">
      <alignment horizontal="left"/>
    </xf>
    <xf numFmtId="0" fontId="9" fillId="10" borderId="2" xfId="0" applyFont="1" applyFill="1" applyBorder="1" applyAlignment="1">
      <alignment horizontal="left"/>
    </xf>
    <xf numFmtId="0" fontId="9" fillId="10" borderId="3" xfId="0" applyFont="1" applyFill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0" fillId="0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0" borderId="6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0" fontId="9" fillId="1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0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'Resumo PLOA 2020'!$H$3:$H$10</c:f>
              <c:strCache>
                <c:ptCount val="8"/>
                <c:pt idx="0">
                  <c:v>Pessoal e Encargos</c:v>
                </c:pt>
                <c:pt idx="1">
                  <c:v>Outros gastos com pessoal</c:v>
                </c:pt>
                <c:pt idx="2">
                  <c:v>Manut. e ações do PPA (pró-reitorias)</c:v>
                </c:pt>
                <c:pt idx="3">
                  <c:v>Concessionárias </c:v>
                </c:pt>
                <c:pt idx="4">
                  <c:v>Informática</c:v>
                </c:pt>
                <c:pt idx="5">
                  <c:v>Publicidade oficial</c:v>
                </c:pt>
                <c:pt idx="6">
                  <c:v>Obras</c:v>
                </c:pt>
                <c:pt idx="7">
                  <c:v>Bens Permanentes</c:v>
                </c:pt>
              </c:strCache>
            </c:strRef>
          </c:cat>
          <c:val>
            <c:numRef>
              <c:f>'Resumo PLOA 2020'!$J$3:$J$10</c:f>
              <c:numCache>
                <c:formatCode>0.0%</c:formatCode>
                <c:ptCount val="8"/>
                <c:pt idx="0">
                  <c:v>0.79639172904180222</c:v>
                </c:pt>
                <c:pt idx="1">
                  <c:v>0.10375529262791341</c:v>
                </c:pt>
                <c:pt idx="2">
                  <c:v>6.197435187186285E-2</c:v>
                </c:pt>
                <c:pt idx="3">
                  <c:v>1.4461696745737742E-2</c:v>
                </c:pt>
                <c:pt idx="4">
                  <c:v>2.5416789692045915E-3</c:v>
                </c:pt>
                <c:pt idx="5">
                  <c:v>1.8263561455362334E-3</c:v>
                </c:pt>
                <c:pt idx="6">
                  <c:v>1.3350663423869867E-2</c:v>
                </c:pt>
                <c:pt idx="7">
                  <c:v>5.6982311740730483E-3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58</xdr:row>
      <xdr:rowOff>166686</xdr:rowOff>
    </xdr:from>
    <xdr:to>
      <xdr:col>5</xdr:col>
      <xdr:colOff>981075</xdr:colOff>
      <xdr:row>75</xdr:row>
      <xdr:rowOff>114299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</xdr:colOff>
      <xdr:row>23</xdr:row>
      <xdr:rowOff>19050</xdr:rowOff>
    </xdr:from>
    <xdr:to>
      <xdr:col>6</xdr:col>
      <xdr:colOff>390528</xdr:colOff>
      <xdr:row>28</xdr:row>
      <xdr:rowOff>9525</xdr:rowOff>
    </xdr:to>
    <xdr:sp macro="" textlink="">
      <xdr:nvSpPr>
        <xdr:cNvPr id="2" name="Seta em curva para cima 1"/>
        <xdr:cNvSpPr/>
      </xdr:nvSpPr>
      <xdr:spPr>
        <a:xfrm rot="16200000">
          <a:off x="7867653" y="4829176"/>
          <a:ext cx="942975" cy="390524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8</xdr:row>
      <xdr:rowOff>66674</xdr:rowOff>
    </xdr:from>
    <xdr:ext cx="5695950" cy="1895476"/>
    <xdr:sp macro="" textlink="">
      <xdr:nvSpPr>
        <xdr:cNvPr id="2" name="CaixaDeTexto 1"/>
        <xdr:cNvSpPr txBox="1"/>
      </xdr:nvSpPr>
      <xdr:spPr>
        <a:xfrm>
          <a:off x="6400800" y="1600199"/>
          <a:ext cx="5695950" cy="18954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Instruções de preenchimento: </a:t>
          </a:r>
          <a:endParaRPr lang="pt-BR" sz="10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1 - distribuir as despesas do grupo 3-Outras Despesas Correntes entre os elementos de despesa indicados e descrever/justificar/incluir objetivo do gasto na coluna "</a:t>
          </a:r>
          <a:r>
            <a:rPr lang="pt-BR" sz="105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Descrição</a:t>
          </a:r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".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poderá ser alterado.</a:t>
          </a:r>
        </a:p>
        <a:p>
          <a:pPr eaLnBrk="1" fontAlgn="auto" latinLnBrk="0" hangingPunct="1"/>
          <a:endParaRPr lang="pt-BR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</a:t>
          </a:r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descrever/incluir objetivo do gasto com o elemento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de despesa 4.4.90.52 - Equipamento e Material Permanente, previsto para a ação 7867, respeitando o montante destinado a cada pró-reitoria, se houver.</a:t>
          </a:r>
        </a:p>
        <a:p>
          <a:endParaRPr lang="pt-BR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Obs.: 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em 2020, com exceção da ação 6913, todo o valor destinado à aquisição de bens permanentes foi integralmente alocado na ação 7867 e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internamente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distribuído entre cada pró-reitoria com base em critério histórico.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 ser alterado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pt-BR" sz="10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4</xdr:col>
      <xdr:colOff>57150</xdr:colOff>
      <xdr:row>3</xdr:row>
      <xdr:rowOff>152400</xdr:rowOff>
    </xdr:from>
    <xdr:to>
      <xdr:col>4</xdr:col>
      <xdr:colOff>1123950</xdr:colOff>
      <xdr:row>7</xdr:row>
      <xdr:rowOff>47625</xdr:rowOff>
    </xdr:to>
    <xdr:sp macro="" textlink="">
      <xdr:nvSpPr>
        <xdr:cNvPr id="3" name="Arredondar Retângulo em um Canto Diagonal 2"/>
        <xdr:cNvSpPr/>
      </xdr:nvSpPr>
      <xdr:spPr>
        <a:xfrm>
          <a:off x="4733925" y="561975"/>
          <a:ext cx="1066800" cy="828675"/>
        </a:xfrm>
        <a:prstGeom prst="round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3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pt-BR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PROGRAD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8</xdr:row>
      <xdr:rowOff>47624</xdr:rowOff>
    </xdr:from>
    <xdr:ext cx="5695950" cy="1895476"/>
    <xdr:sp macro="" textlink="">
      <xdr:nvSpPr>
        <xdr:cNvPr id="2" name="CaixaDeTexto 1"/>
        <xdr:cNvSpPr txBox="1"/>
      </xdr:nvSpPr>
      <xdr:spPr>
        <a:xfrm>
          <a:off x="5962650" y="1581149"/>
          <a:ext cx="5695950" cy="18954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Instruções de preenchimento: </a:t>
          </a:r>
          <a:endParaRPr lang="pt-BR" sz="10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1 - distribuir as despesas do grupo 3-Outras Despesas Correntes entre os elementos de despesa indicados e descrever/justificar/incluir objetivo do gasto na coluna "</a:t>
          </a:r>
          <a:r>
            <a:rPr lang="pt-BR" sz="105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Descrição</a:t>
          </a:r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".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poderá ser alterado.</a:t>
          </a:r>
        </a:p>
        <a:p>
          <a:pPr eaLnBrk="1" fontAlgn="auto" latinLnBrk="0" hangingPunct="1"/>
          <a:endParaRPr lang="pt-BR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</a:t>
          </a:r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descrever/incluir objetivo do gasto com o elemento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de despesa 4.4.90.52 - Equipamento e Material Permanente, previsto para a ação 7867, respeitando o montante destinado a cada pró-reitoria, se houver.</a:t>
          </a:r>
        </a:p>
        <a:p>
          <a:endParaRPr lang="pt-BR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Obs.: 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em 2020, com exceção da ação 6913, todo o valor destinado à aquisição de bens permanentes foi integralmente alocado na ação 7867 e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internamente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distribuído entre cada pró-reitoria com base em critério histórico.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 ser alterado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pt-BR" sz="10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4</xdr:col>
      <xdr:colOff>95250</xdr:colOff>
      <xdr:row>3</xdr:row>
      <xdr:rowOff>161925</xdr:rowOff>
    </xdr:from>
    <xdr:to>
      <xdr:col>4</xdr:col>
      <xdr:colOff>1162050</xdr:colOff>
      <xdr:row>7</xdr:row>
      <xdr:rowOff>57150</xdr:rowOff>
    </xdr:to>
    <xdr:sp macro="" textlink="">
      <xdr:nvSpPr>
        <xdr:cNvPr id="3" name="Arredondar Retângulo em um Canto Diagonal 2"/>
        <xdr:cNvSpPr/>
      </xdr:nvSpPr>
      <xdr:spPr>
        <a:xfrm>
          <a:off x="4772025" y="571500"/>
          <a:ext cx="1066800" cy="828675"/>
        </a:xfrm>
        <a:prstGeom prst="round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3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pt-BR" sz="13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PROEX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561975</xdr:colOff>
      <xdr:row>7</xdr:row>
      <xdr:rowOff>152399</xdr:rowOff>
    </xdr:from>
    <xdr:ext cx="5695950" cy="2009776"/>
    <xdr:sp macro="" textlink="">
      <xdr:nvSpPr>
        <xdr:cNvPr id="2" name="CaixaDeTexto 1"/>
        <xdr:cNvSpPr txBox="1"/>
      </xdr:nvSpPr>
      <xdr:spPr>
        <a:xfrm>
          <a:off x="6448425" y="1495424"/>
          <a:ext cx="5695950" cy="20097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1">
              <a:latin typeface="Times New Roman" panose="02020603050405020304" pitchFamily="18" charset="0"/>
              <a:cs typeface="Times New Roman" panose="02020603050405020304" pitchFamily="18" charset="0"/>
            </a:rPr>
            <a:t>Instruções de preenchimento: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1 - distribuir as despesas do grupo 3-Outras Despesas Correntes entre os elementos de despesa indicados e descrever/justificar/incluir objetivo do gasto na coluna "</a:t>
          </a:r>
          <a:r>
            <a:rPr lang="pt-BR" sz="1050" b="1">
              <a:latin typeface="Times New Roman" panose="02020603050405020304" pitchFamily="18" charset="0"/>
              <a:cs typeface="Times New Roman" panose="02020603050405020304" pitchFamily="18" charset="0"/>
            </a:rPr>
            <a:t>Descrição</a:t>
          </a:r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".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poderá ser alterado.</a:t>
          </a:r>
          <a:endParaRPr lang="pt-BR" sz="1050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pt-BR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- </a:t>
          </a:r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descrever/incluir objetivo do gasto com o elemento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de despesa 4.4.90.52 - Equipamento e Material Permanente, previsto para a ação 7867, respeitando o montante destinado a cada pró-reitoria, se houver.</a:t>
          </a:r>
        </a:p>
        <a:p>
          <a:endParaRPr lang="pt-BR" sz="8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Obs.: 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em 2020, com exceção da ação 6913, todo o valor destinado à aquisição de bens permanentes foi integralmente alocado na ação 7867 e </a:t>
          </a:r>
          <a:r>
            <a:rPr lang="pt-BR" sz="1050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internamente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distribuído entre cada pró-reitoria </a:t>
          </a:r>
          <a:r>
            <a:rPr lang="pt-BR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 base em critério histórico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. </a:t>
          </a:r>
          <a:r>
            <a:rPr lang="pt-BR" sz="1050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O valor total da ação não pode ser alterado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pt-BR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4</xdr:col>
      <xdr:colOff>85725</xdr:colOff>
      <xdr:row>3</xdr:row>
      <xdr:rowOff>95250</xdr:rowOff>
    </xdr:from>
    <xdr:to>
      <xdr:col>4</xdr:col>
      <xdr:colOff>1152525</xdr:colOff>
      <xdr:row>6</xdr:row>
      <xdr:rowOff>180975</xdr:rowOff>
    </xdr:to>
    <xdr:sp macro="" textlink="">
      <xdr:nvSpPr>
        <xdr:cNvPr id="3" name="Arredondar Retângulo em um Canto Diagonal 2"/>
        <xdr:cNvSpPr/>
      </xdr:nvSpPr>
      <xdr:spPr>
        <a:xfrm>
          <a:off x="4762500" y="504825"/>
          <a:ext cx="1066800" cy="828675"/>
        </a:xfrm>
        <a:prstGeom prst="round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3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pt-BR" sz="13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PPG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8</xdr:row>
      <xdr:rowOff>104774</xdr:rowOff>
    </xdr:from>
    <xdr:ext cx="5695950" cy="2009776"/>
    <xdr:sp macro="" textlink="">
      <xdr:nvSpPr>
        <xdr:cNvPr id="2" name="CaixaDeTexto 1"/>
        <xdr:cNvSpPr txBox="1"/>
      </xdr:nvSpPr>
      <xdr:spPr>
        <a:xfrm>
          <a:off x="6305550" y="1638299"/>
          <a:ext cx="5695950" cy="20097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1">
              <a:latin typeface="Times New Roman" panose="02020603050405020304" pitchFamily="18" charset="0"/>
              <a:cs typeface="Times New Roman" panose="02020603050405020304" pitchFamily="18" charset="0"/>
            </a:rPr>
            <a:t>Instruções de preenchimento: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1 - distribuir as despesas do grupo 3-Outras Despesas Correntes entre os elementos de despesa indicados e descrever/justificar/incluir objetivo do gasto na coluna "</a:t>
          </a:r>
          <a:r>
            <a:rPr lang="pt-BR" sz="1050" b="1">
              <a:latin typeface="Times New Roman" panose="02020603050405020304" pitchFamily="18" charset="0"/>
              <a:cs typeface="Times New Roman" panose="02020603050405020304" pitchFamily="18" charset="0"/>
            </a:rPr>
            <a:t>Descrição</a:t>
          </a:r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".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poderá ser alterado.</a:t>
          </a:r>
          <a:endParaRPr lang="pt-BR" sz="1050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pt-BR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- </a:t>
          </a:r>
          <a:r>
            <a:rPr lang="pt-BR" sz="1050">
              <a:latin typeface="Times New Roman" panose="02020603050405020304" pitchFamily="18" charset="0"/>
              <a:cs typeface="Times New Roman" panose="02020603050405020304" pitchFamily="18" charset="0"/>
            </a:rPr>
            <a:t>descrever/incluir objetivo do gasto com o elemento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de despesa 4.4.90.52 - Equipamento e Material Permanente, previsto para a ação 7867, respeitando o montante destinado a cada pró-reitoria, se houver.</a:t>
          </a:r>
        </a:p>
        <a:p>
          <a:endParaRPr lang="pt-BR" sz="8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Obs.: 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em 2020, com exceção da ação 6913, todo o valor destinado à aquisição de bens permanentes foi integralmente alocado na ação 7867 e </a:t>
          </a:r>
          <a:r>
            <a:rPr lang="pt-BR" sz="1050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internamente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distribuído entre cada pró-reitoria </a:t>
          </a:r>
          <a:r>
            <a:rPr lang="pt-BR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 base em critério histórico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. </a:t>
          </a:r>
          <a:r>
            <a:rPr lang="pt-BR" sz="1050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O valor total da ação não pode ser alterado</a:t>
          </a:r>
          <a:r>
            <a:rPr lang="pt-BR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pt-BR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4</xdr:col>
      <xdr:colOff>76200</xdr:colOff>
      <xdr:row>3</xdr:row>
      <xdr:rowOff>123825</xdr:rowOff>
    </xdr:from>
    <xdr:to>
      <xdr:col>4</xdr:col>
      <xdr:colOff>1143000</xdr:colOff>
      <xdr:row>7</xdr:row>
      <xdr:rowOff>19050</xdr:rowOff>
    </xdr:to>
    <xdr:sp macro="" textlink="">
      <xdr:nvSpPr>
        <xdr:cNvPr id="3" name="Arredondar Retângulo em um Canto Diagonal 2"/>
        <xdr:cNvSpPr/>
      </xdr:nvSpPr>
      <xdr:spPr>
        <a:xfrm>
          <a:off x="4752975" y="533400"/>
          <a:ext cx="1066800" cy="828675"/>
        </a:xfrm>
        <a:prstGeom prst="round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3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pt-BR" sz="13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276225</xdr:colOff>
      <xdr:row>8</xdr:row>
      <xdr:rowOff>161924</xdr:rowOff>
    </xdr:from>
    <xdr:ext cx="5695950" cy="1895476"/>
    <xdr:sp macro="" textlink="">
      <xdr:nvSpPr>
        <xdr:cNvPr id="2" name="CaixaDeTexto 1"/>
        <xdr:cNvSpPr txBox="1"/>
      </xdr:nvSpPr>
      <xdr:spPr>
        <a:xfrm>
          <a:off x="6162675" y="1695449"/>
          <a:ext cx="5695950" cy="18954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Instruções de preenchimento: </a:t>
          </a:r>
          <a:endParaRPr lang="pt-BR" sz="10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1 - distribuir as despesas do grupo 3-Outras Despesas Correntes entre os elementos de despesa indicados e descrever/justificar/incluir objetivo do gasto na coluna "</a:t>
          </a:r>
          <a:r>
            <a:rPr lang="pt-BR" sz="105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Descrição</a:t>
          </a:r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".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poderá ser alterado.</a:t>
          </a:r>
        </a:p>
        <a:p>
          <a:pPr eaLnBrk="1" fontAlgn="auto" latinLnBrk="0" hangingPunct="1"/>
          <a:endParaRPr lang="pt-BR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</a:t>
          </a:r>
          <a:r>
            <a:rPr lang="pt-BR" sz="105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descrever/incluir objetivo do gasto com o elemento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de despesa 4.4.90.52 - Equipamento e Material Permanente, previsto para a ação 7867, respeitando o montante destinado a cada pró-reitoria, se houver.</a:t>
          </a:r>
        </a:p>
        <a:p>
          <a:endParaRPr lang="pt-BR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05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Obs.: 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em 2020, com exceção da ação 6913, todo o valor destinado à aquisição de bens permanentes foi integralmente alocado na ação 7867 e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internamente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distribuído entre cada pró-reitoria com base em critério histórico. </a:t>
          </a:r>
          <a:r>
            <a:rPr lang="pt-BR" sz="105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valor total da ação não pode ser alterado</a:t>
          </a:r>
          <a:r>
            <a:rPr lang="pt-BR" sz="105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pt-BR" sz="10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4</xdr:col>
      <xdr:colOff>85725</xdr:colOff>
      <xdr:row>3</xdr:row>
      <xdr:rowOff>161925</xdr:rowOff>
    </xdr:from>
    <xdr:to>
      <xdr:col>4</xdr:col>
      <xdr:colOff>1152525</xdr:colOff>
      <xdr:row>7</xdr:row>
      <xdr:rowOff>57150</xdr:rowOff>
    </xdr:to>
    <xdr:sp macro="" textlink="">
      <xdr:nvSpPr>
        <xdr:cNvPr id="3" name="Arredondar Retângulo em um Canto Diagonal 2"/>
        <xdr:cNvSpPr/>
      </xdr:nvSpPr>
      <xdr:spPr>
        <a:xfrm>
          <a:off x="4762500" y="571500"/>
          <a:ext cx="1066800" cy="828675"/>
        </a:xfrm>
        <a:prstGeom prst="round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3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pt-BR" sz="13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PROAD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opLeftCell="A43" zoomScaleNormal="100" workbookViewId="0">
      <selection activeCell="H41" sqref="H41"/>
    </sheetView>
  </sheetViews>
  <sheetFormatPr defaultRowHeight="15"/>
  <cols>
    <col min="1" max="1" width="29.7109375" customWidth="1"/>
    <col min="2" max="2" width="21.7109375" customWidth="1"/>
    <col min="3" max="3" width="18.7109375" customWidth="1"/>
    <col min="4" max="4" width="14.85546875" hidden="1" customWidth="1"/>
    <col min="5" max="5" width="17.7109375" hidden="1" customWidth="1"/>
    <col min="6" max="6" width="15.28515625" customWidth="1"/>
    <col min="7" max="7" width="8.42578125" customWidth="1"/>
    <col min="8" max="8" width="31.7109375" customWidth="1"/>
    <col min="9" max="9" width="20.42578125" bestFit="1" customWidth="1"/>
  </cols>
  <sheetData>
    <row r="2" spans="1:10" ht="17.25" customHeight="1">
      <c r="G2" s="150" t="s">
        <v>235</v>
      </c>
      <c r="H2" s="150"/>
      <c r="I2" s="150"/>
      <c r="J2" s="150"/>
    </row>
    <row r="3" spans="1:10">
      <c r="A3" s="170" t="s">
        <v>53</v>
      </c>
      <c r="B3" s="170"/>
      <c r="C3" s="170"/>
      <c r="D3" s="32"/>
      <c r="G3" s="104" t="s">
        <v>209</v>
      </c>
      <c r="H3" s="99" t="s">
        <v>210</v>
      </c>
      <c r="I3" s="41">
        <f>C40</f>
        <v>261633000</v>
      </c>
      <c r="J3" s="145">
        <f>I3/$I$11</f>
        <v>0.79639172904180222</v>
      </c>
    </row>
    <row r="4" spans="1:10">
      <c r="A4" s="19"/>
      <c r="B4" s="19"/>
      <c r="C4" s="19"/>
      <c r="D4" s="32"/>
      <c r="G4" s="162" t="s">
        <v>214</v>
      </c>
      <c r="H4" s="99" t="s">
        <v>211</v>
      </c>
      <c r="I4" s="41">
        <f>C47</f>
        <v>34086000</v>
      </c>
      <c r="J4" s="145">
        <f t="shared" ref="J4:J11" si="0">I4/$I$11</f>
        <v>0.10375529262791341</v>
      </c>
    </row>
    <row r="5" spans="1:10">
      <c r="A5" s="171" t="s">
        <v>49</v>
      </c>
      <c r="B5" s="171"/>
      <c r="C5" s="45" t="s">
        <v>61</v>
      </c>
      <c r="D5" s="32"/>
      <c r="G5" s="162"/>
      <c r="H5" s="99" t="s">
        <v>212</v>
      </c>
      <c r="I5" s="41">
        <v>20360000</v>
      </c>
      <c r="J5" s="145">
        <f t="shared" si="0"/>
        <v>6.197435187186285E-2</v>
      </c>
    </row>
    <row r="6" spans="1:10">
      <c r="A6" s="169" t="s">
        <v>50</v>
      </c>
      <c r="B6" s="169"/>
      <c r="C6" s="43">
        <f>221065000+6688000+30389000+3491000</f>
        <v>261633000</v>
      </c>
      <c r="D6" s="32"/>
      <c r="G6" s="162"/>
      <c r="H6" s="99" t="s">
        <v>48</v>
      </c>
      <c r="I6" s="41">
        <v>4751000</v>
      </c>
      <c r="J6" s="145">
        <f t="shared" si="0"/>
        <v>1.4461696745737742E-2</v>
      </c>
    </row>
    <row r="7" spans="1:10">
      <c r="A7" s="169" t="s">
        <v>51</v>
      </c>
      <c r="B7" s="169"/>
      <c r="C7" s="44">
        <f>'Previsão por ação'!D39-'Previsão por ação'!D9</f>
        <v>60632000</v>
      </c>
      <c r="D7" s="32"/>
      <c r="G7" s="162"/>
      <c r="H7" s="99" t="s">
        <v>79</v>
      </c>
      <c r="I7" s="41">
        <v>835000</v>
      </c>
      <c r="J7" s="145">
        <f t="shared" si="0"/>
        <v>2.5416789692045915E-3</v>
      </c>
    </row>
    <row r="8" spans="1:10">
      <c r="A8" s="169" t="s">
        <v>52</v>
      </c>
      <c r="B8" s="169"/>
      <c r="C8" s="44">
        <f>'Previsão por ação'!E39+'Previsão por ação'!F39</f>
        <v>6258000</v>
      </c>
      <c r="D8" s="32"/>
      <c r="G8" s="162"/>
      <c r="H8" s="100" t="s">
        <v>80</v>
      </c>
      <c r="I8" s="41">
        <v>600000</v>
      </c>
      <c r="J8" s="145">
        <f t="shared" si="0"/>
        <v>1.8263561455362334E-3</v>
      </c>
    </row>
    <row r="9" spans="1:10">
      <c r="A9" s="173" t="s">
        <v>38</v>
      </c>
      <c r="B9" s="173"/>
      <c r="C9" s="30">
        <f>SUM(C6:C8)</f>
        <v>328523000</v>
      </c>
      <c r="D9" s="32"/>
      <c r="G9" s="163" t="s">
        <v>213</v>
      </c>
      <c r="H9" s="99" t="s">
        <v>28</v>
      </c>
      <c r="I9" s="41">
        <v>4386000</v>
      </c>
      <c r="J9" s="145">
        <f t="shared" si="0"/>
        <v>1.3350663423869867E-2</v>
      </c>
    </row>
    <row r="10" spans="1:10">
      <c r="A10" s="32"/>
      <c r="B10" s="32"/>
      <c r="C10" s="32"/>
      <c r="D10" s="32"/>
      <c r="E10" s="32"/>
      <c r="F10" s="32"/>
      <c r="G10" s="163"/>
      <c r="H10" s="99" t="s">
        <v>215</v>
      </c>
      <c r="I10" s="41">
        <v>1872000</v>
      </c>
      <c r="J10" s="145">
        <f t="shared" si="0"/>
        <v>5.6982311740730483E-3</v>
      </c>
    </row>
    <row r="11" spans="1:10">
      <c r="A11" s="170" t="s">
        <v>55</v>
      </c>
      <c r="B11" s="170"/>
      <c r="C11" s="170"/>
      <c r="D11" s="32"/>
      <c r="E11" s="32"/>
      <c r="F11" s="32"/>
      <c r="G11" s="164" t="s">
        <v>217</v>
      </c>
      <c r="H11" s="165"/>
      <c r="I11" s="101">
        <f>SUM(I3:I10)</f>
        <v>328523000</v>
      </c>
      <c r="J11" s="103">
        <f t="shared" si="0"/>
        <v>1</v>
      </c>
    </row>
    <row r="12" spans="1:10">
      <c r="A12" s="170"/>
      <c r="B12" s="170"/>
      <c r="C12" s="170"/>
      <c r="D12" s="32"/>
      <c r="E12" s="32"/>
      <c r="F12" s="32"/>
    </row>
    <row r="13" spans="1:10">
      <c r="A13" s="172" t="s">
        <v>54</v>
      </c>
      <c r="B13" s="172"/>
      <c r="C13" s="172"/>
      <c r="D13" s="32"/>
      <c r="E13" s="32"/>
      <c r="F13" s="32"/>
    </row>
    <row r="14" spans="1:10">
      <c r="A14" s="172"/>
      <c r="B14" s="172"/>
      <c r="C14" s="172"/>
      <c r="D14" s="32"/>
      <c r="E14" s="32"/>
      <c r="F14" s="32"/>
    </row>
    <row r="15" spans="1:10">
      <c r="A15" s="124" t="s">
        <v>39</v>
      </c>
      <c r="B15" s="125" t="s">
        <v>40</v>
      </c>
      <c r="C15" s="125" t="s">
        <v>30</v>
      </c>
      <c r="D15" s="32"/>
      <c r="E15" s="32"/>
      <c r="F15" s="32"/>
    </row>
    <row r="16" spans="1:10">
      <c r="A16" s="126" t="s">
        <v>41</v>
      </c>
      <c r="B16" s="127">
        <f>C6</f>
        <v>261633000</v>
      </c>
      <c r="C16" s="128">
        <f>B16/(B16+B18+B17)</f>
        <v>0.79639172904180222</v>
      </c>
      <c r="D16" s="32"/>
      <c r="E16" s="32"/>
      <c r="F16" s="32"/>
      <c r="I16" s="98"/>
    </row>
    <row r="17" spans="1:8">
      <c r="A17" s="126" t="s">
        <v>42</v>
      </c>
      <c r="B17" s="129">
        <f>C8</f>
        <v>6258000</v>
      </c>
      <c r="C17" s="130">
        <f>B17/(B16+B18+B17)</f>
        <v>1.9048894597942914E-2</v>
      </c>
      <c r="D17" s="32"/>
      <c r="E17" s="32"/>
      <c r="F17" s="32"/>
    </row>
    <row r="18" spans="1:8">
      <c r="A18" s="126" t="s">
        <v>43</v>
      </c>
      <c r="B18" s="127">
        <f>C7</f>
        <v>60632000</v>
      </c>
      <c r="C18" s="128">
        <f>B18/(B18+B16+B17)</f>
        <v>0.18455937636025485</v>
      </c>
      <c r="D18" s="32"/>
      <c r="E18" s="83"/>
      <c r="F18" s="32"/>
    </row>
    <row r="19" spans="1:8">
      <c r="A19" s="131" t="s">
        <v>44</v>
      </c>
      <c r="B19" s="132" t="s">
        <v>40</v>
      </c>
      <c r="C19" s="132" t="s">
        <v>199</v>
      </c>
      <c r="D19" s="62" t="s">
        <v>179</v>
      </c>
      <c r="E19" s="62"/>
      <c r="F19" s="32"/>
    </row>
    <row r="20" spans="1:8">
      <c r="A20" s="133" t="s">
        <v>207</v>
      </c>
      <c r="B20" s="121">
        <f>(B18)-(B21+B22+B23+B24+B25+B26+B27)</f>
        <v>20472000</v>
      </c>
      <c r="C20" s="134">
        <f>B20/$B$18</f>
        <v>0.33764348858688481</v>
      </c>
      <c r="D20" s="64">
        <f>B20/12</f>
        <v>1706000</v>
      </c>
      <c r="E20" s="70"/>
      <c r="F20" s="32"/>
    </row>
    <row r="21" spans="1:8">
      <c r="A21" s="133" t="s">
        <v>46</v>
      </c>
      <c r="B21" s="121">
        <v>25600000</v>
      </c>
      <c r="C21" s="134">
        <f t="shared" ref="C21:C27" si="1">B21/$B$18</f>
        <v>0.42221929014381843</v>
      </c>
      <c r="D21" s="64">
        <f t="shared" ref="D21:D27" si="2">B21/12</f>
        <v>2133333.3333333335</v>
      </c>
      <c r="E21" s="62"/>
      <c r="F21" s="32"/>
    </row>
    <row r="22" spans="1:8">
      <c r="A22" s="133" t="s">
        <v>47</v>
      </c>
      <c r="B22" s="121">
        <v>600000</v>
      </c>
      <c r="C22" s="134">
        <f t="shared" si="1"/>
        <v>9.8957646127457444E-3</v>
      </c>
      <c r="D22" s="64">
        <f t="shared" si="2"/>
        <v>50000</v>
      </c>
      <c r="E22" s="62"/>
      <c r="F22" s="32"/>
      <c r="H22" s="98"/>
    </row>
    <row r="23" spans="1:8">
      <c r="A23" s="135" t="s">
        <v>83</v>
      </c>
      <c r="B23" s="136">
        <v>6274000</v>
      </c>
      <c r="C23" s="134">
        <f t="shared" si="1"/>
        <v>0.10347671196727801</v>
      </c>
      <c r="D23" s="64">
        <f t="shared" si="2"/>
        <v>522833.33333333331</v>
      </c>
      <c r="E23" s="76" t="s">
        <v>180</v>
      </c>
    </row>
    <row r="24" spans="1:8">
      <c r="A24" s="135" t="s">
        <v>82</v>
      </c>
      <c r="B24" s="136">
        <v>1500000</v>
      </c>
      <c r="C24" s="134">
        <f t="shared" si="1"/>
        <v>2.4739411531864361E-2</v>
      </c>
      <c r="D24" s="64">
        <f t="shared" si="2"/>
        <v>125000</v>
      </c>
      <c r="E24" s="71"/>
    </row>
    <row r="25" spans="1:8">
      <c r="A25" s="133" t="s">
        <v>48</v>
      </c>
      <c r="B25" s="121">
        <v>4751000</v>
      </c>
      <c r="C25" s="134">
        <f t="shared" si="1"/>
        <v>7.8357962791925057E-2</v>
      </c>
      <c r="D25" s="64">
        <f t="shared" si="2"/>
        <v>395916.66666666669</v>
      </c>
      <c r="E25" s="47"/>
    </row>
    <row r="26" spans="1:8">
      <c r="A26" s="133" t="s">
        <v>79</v>
      </c>
      <c r="B26" s="121">
        <v>835000</v>
      </c>
      <c r="C26" s="134">
        <f t="shared" si="1"/>
        <v>1.3771605752737828E-2</v>
      </c>
      <c r="D26" s="64">
        <f t="shared" si="2"/>
        <v>69583.333333333328</v>
      </c>
      <c r="E26" s="47"/>
    </row>
    <row r="27" spans="1:8">
      <c r="A27" s="135" t="s">
        <v>80</v>
      </c>
      <c r="B27" s="136">
        <v>600000</v>
      </c>
      <c r="C27" s="134">
        <f t="shared" si="1"/>
        <v>9.8957646127457444E-3</v>
      </c>
      <c r="D27" s="64">
        <f t="shared" si="2"/>
        <v>50000</v>
      </c>
      <c r="E27" s="63">
        <v>-274000</v>
      </c>
    </row>
    <row r="28" spans="1:8">
      <c r="A28" s="160" t="s">
        <v>216</v>
      </c>
      <c r="B28" s="160"/>
      <c r="C28" s="160"/>
      <c r="D28" s="33">
        <f>SUM(D20:D27)</f>
        <v>5052666.666666667</v>
      </c>
      <c r="F28" s="98"/>
    </row>
    <row r="29" spans="1:8">
      <c r="A29" s="161"/>
      <c r="B29" s="161"/>
      <c r="C29" s="161"/>
      <c r="D29" s="33"/>
    </row>
    <row r="30" spans="1:8">
      <c r="A30" s="32"/>
      <c r="B30" s="33"/>
      <c r="C30" s="32"/>
      <c r="D30" s="33"/>
    </row>
    <row r="32" spans="1:8" ht="15" customHeight="1">
      <c r="A32" s="157" t="s">
        <v>202</v>
      </c>
      <c r="B32" s="157"/>
      <c r="C32" s="157"/>
      <c r="D32" s="157"/>
      <c r="E32" s="157"/>
      <c r="F32" s="157"/>
    </row>
    <row r="33" spans="1:6">
      <c r="A33" s="157"/>
      <c r="B33" s="157"/>
      <c r="C33" s="157"/>
      <c r="D33" s="157"/>
      <c r="E33" s="157"/>
      <c r="F33" s="157"/>
    </row>
    <row r="34" spans="1:6">
      <c r="A34" s="157"/>
      <c r="B34" s="157"/>
      <c r="C34" s="157"/>
      <c r="D34" s="157"/>
      <c r="E34" s="157"/>
      <c r="F34" s="157"/>
    </row>
    <row r="35" spans="1:6">
      <c r="A35" s="32"/>
      <c r="B35" s="32"/>
      <c r="C35" s="32"/>
    </row>
    <row r="36" spans="1:6">
      <c r="A36" s="166" t="s">
        <v>50</v>
      </c>
      <c r="B36" s="99" t="s">
        <v>203</v>
      </c>
      <c r="C36" s="115">
        <v>221065000</v>
      </c>
      <c r="D36" s="116"/>
      <c r="E36" s="116"/>
      <c r="F36" s="117">
        <f t="shared" ref="F36:F47" si="3">C36/$C$57</f>
        <v>0.67290570218827905</v>
      </c>
    </row>
    <row r="37" spans="1:6">
      <c r="A37" s="167"/>
      <c r="B37" s="99" t="s">
        <v>204</v>
      </c>
      <c r="C37" s="115">
        <v>6688000</v>
      </c>
      <c r="D37" s="116"/>
      <c r="E37" s="116"/>
      <c r="F37" s="117">
        <f t="shared" si="3"/>
        <v>2.035778316891055E-2</v>
      </c>
    </row>
    <row r="38" spans="1:6">
      <c r="A38" s="167"/>
      <c r="B38" s="99" t="s">
        <v>241</v>
      </c>
      <c r="C38" s="115">
        <v>30389000</v>
      </c>
      <c r="D38" s="116"/>
      <c r="E38" s="116"/>
      <c r="F38" s="117">
        <f t="shared" si="3"/>
        <v>9.2501894844500998E-2</v>
      </c>
    </row>
    <row r="39" spans="1:6">
      <c r="A39" s="168"/>
      <c r="B39" s="99" t="s">
        <v>242</v>
      </c>
      <c r="C39" s="115">
        <v>3491000</v>
      </c>
      <c r="D39" s="116"/>
      <c r="E39" s="116"/>
      <c r="F39" s="117">
        <f t="shared" si="3"/>
        <v>1.0626348840111651E-2</v>
      </c>
    </row>
    <row r="40" spans="1:6">
      <c r="A40" s="154" t="s">
        <v>223</v>
      </c>
      <c r="B40" s="155"/>
      <c r="C40" s="105">
        <f>SUM(C36:C39)</f>
        <v>261633000</v>
      </c>
      <c r="D40" s="97"/>
      <c r="E40" s="97"/>
      <c r="F40" s="107">
        <f t="shared" si="3"/>
        <v>0.79639172904180222</v>
      </c>
    </row>
    <row r="41" spans="1:6">
      <c r="A41" s="169" t="s">
        <v>224</v>
      </c>
      <c r="B41" s="118" t="s">
        <v>46</v>
      </c>
      <c r="C41" s="114">
        <v>25600000</v>
      </c>
      <c r="D41" s="119"/>
      <c r="E41" s="119"/>
      <c r="F41" s="120">
        <f t="shared" si="3"/>
        <v>7.7924528876212623E-2</v>
      </c>
    </row>
    <row r="42" spans="1:6">
      <c r="A42" s="169"/>
      <c r="B42" s="118" t="s">
        <v>47</v>
      </c>
      <c r="C42" s="114">
        <v>600000</v>
      </c>
      <c r="D42" s="119"/>
      <c r="E42" s="119"/>
      <c r="F42" s="120">
        <f t="shared" si="3"/>
        <v>1.8263561455362334E-3</v>
      </c>
    </row>
    <row r="43" spans="1:6">
      <c r="A43" s="169"/>
      <c r="B43" s="118" t="s">
        <v>205</v>
      </c>
      <c r="C43" s="114">
        <v>6274000</v>
      </c>
      <c r="D43" s="119"/>
      <c r="E43" s="119"/>
      <c r="F43" s="120">
        <f t="shared" si="3"/>
        <v>1.9097597428490546E-2</v>
      </c>
    </row>
    <row r="44" spans="1:6">
      <c r="A44" s="169"/>
      <c r="B44" s="118" t="s">
        <v>82</v>
      </c>
      <c r="C44" s="114">
        <v>1500000</v>
      </c>
      <c r="D44" s="119"/>
      <c r="E44" s="119"/>
      <c r="F44" s="120">
        <f t="shared" si="3"/>
        <v>4.5658903638405831E-3</v>
      </c>
    </row>
    <row r="45" spans="1:6">
      <c r="A45" s="169"/>
      <c r="B45" s="118" t="s">
        <v>206</v>
      </c>
      <c r="C45" s="114">
        <v>36000</v>
      </c>
      <c r="D45" s="119"/>
      <c r="E45" s="119"/>
      <c r="F45" s="120">
        <f t="shared" si="3"/>
        <v>1.0958136873217401E-4</v>
      </c>
    </row>
    <row r="46" spans="1:6">
      <c r="A46" s="169"/>
      <c r="B46" s="118" t="s">
        <v>218</v>
      </c>
      <c r="C46" s="114">
        <v>76000</v>
      </c>
      <c r="D46" s="119"/>
      <c r="E46" s="119"/>
      <c r="F46" s="120">
        <f t="shared" si="3"/>
        <v>2.3133844510125624E-4</v>
      </c>
    </row>
    <row r="47" spans="1:6">
      <c r="A47" s="154" t="s">
        <v>226</v>
      </c>
      <c r="B47" s="155"/>
      <c r="C47" s="105">
        <f>SUM(C41:C46)</f>
        <v>34086000</v>
      </c>
      <c r="D47" s="97"/>
      <c r="E47" s="97"/>
      <c r="F47" s="107">
        <f t="shared" si="3"/>
        <v>0.10375529262791341</v>
      </c>
    </row>
    <row r="48" spans="1:6" ht="15" customHeight="1">
      <c r="A48" s="151" t="s">
        <v>220</v>
      </c>
      <c r="B48" s="118" t="s">
        <v>48</v>
      </c>
      <c r="C48" s="121">
        <v>4751000</v>
      </c>
      <c r="D48" s="119"/>
      <c r="E48" s="119"/>
      <c r="F48" s="120">
        <f t="shared" ref="F48:F50" si="4">C48/$C$57</f>
        <v>1.4461696745737742E-2</v>
      </c>
    </row>
    <row r="49" spans="1:6">
      <c r="A49" s="153"/>
      <c r="B49" s="118" t="s">
        <v>79</v>
      </c>
      <c r="C49" s="121">
        <v>835000</v>
      </c>
      <c r="D49" s="119"/>
      <c r="E49" s="119"/>
      <c r="F49" s="120">
        <f t="shared" si="4"/>
        <v>2.5416789692045915E-3</v>
      </c>
    </row>
    <row r="50" spans="1:6">
      <c r="A50" s="152"/>
      <c r="B50" s="122" t="s">
        <v>80</v>
      </c>
      <c r="C50" s="121">
        <v>600000</v>
      </c>
      <c r="D50" s="119"/>
      <c r="E50" s="119"/>
      <c r="F50" s="120">
        <f t="shared" si="4"/>
        <v>1.8263561455362334E-3</v>
      </c>
    </row>
    <row r="51" spans="1:6">
      <c r="A51" s="154" t="s">
        <v>225</v>
      </c>
      <c r="B51" s="155"/>
      <c r="C51" s="105">
        <f>SUM(C48:C50)</f>
        <v>6186000</v>
      </c>
      <c r="D51" s="97"/>
      <c r="E51" s="97"/>
      <c r="F51" s="107">
        <f>C51/$C$57</f>
        <v>1.8829731860478566E-2</v>
      </c>
    </row>
    <row r="52" spans="1:6" ht="41.25" customHeight="1">
      <c r="A52" s="85" t="s">
        <v>221</v>
      </c>
      <c r="B52" s="123" t="s">
        <v>212</v>
      </c>
      <c r="C52" s="121">
        <v>20360000</v>
      </c>
      <c r="D52" s="119"/>
      <c r="E52" s="119"/>
      <c r="F52" s="120">
        <f t="shared" ref="F52:F54" si="5">C52/$C$57</f>
        <v>6.197435187186285E-2</v>
      </c>
    </row>
    <row r="53" spans="1:6" ht="24" customHeight="1">
      <c r="A53" s="151" t="s">
        <v>222</v>
      </c>
      <c r="B53" s="118" t="s">
        <v>28</v>
      </c>
      <c r="C53" s="121">
        <v>4386000</v>
      </c>
      <c r="D53" s="119"/>
      <c r="E53" s="119"/>
      <c r="F53" s="120">
        <f t="shared" si="5"/>
        <v>1.3350663423869867E-2</v>
      </c>
    </row>
    <row r="54" spans="1:6" ht="24" customHeight="1">
      <c r="A54" s="152"/>
      <c r="B54" s="118" t="s">
        <v>215</v>
      </c>
      <c r="C54" s="121">
        <v>1872000</v>
      </c>
      <c r="D54" s="119"/>
      <c r="E54" s="119"/>
      <c r="F54" s="120">
        <f t="shared" si="5"/>
        <v>5.6982311740730483E-3</v>
      </c>
    </row>
    <row r="55" spans="1:6">
      <c r="A55" s="154" t="s">
        <v>227</v>
      </c>
      <c r="B55" s="155"/>
      <c r="C55" s="105">
        <f>SUM(C52:C54)</f>
        <v>26618000</v>
      </c>
      <c r="D55" s="97"/>
      <c r="E55" s="97"/>
      <c r="F55" s="107">
        <f>C55/$C$57</f>
        <v>8.1023246469805771E-2</v>
      </c>
    </row>
    <row r="56" spans="1:6">
      <c r="A56" s="159" t="s">
        <v>208</v>
      </c>
      <c r="B56" s="159"/>
      <c r="C56" s="113">
        <f>C40+C47</f>
        <v>295719000</v>
      </c>
      <c r="D56" s="96"/>
      <c r="E56" s="96"/>
      <c r="F56" s="112">
        <f>C56/$C$57</f>
        <v>0.90014702166971572</v>
      </c>
    </row>
    <row r="57" spans="1:6">
      <c r="A57" s="156" t="s">
        <v>219</v>
      </c>
      <c r="B57" s="156"/>
      <c r="C57" s="106">
        <f>C9</f>
        <v>328523000</v>
      </c>
      <c r="D57" s="110"/>
      <c r="E57" s="110"/>
      <c r="F57" s="111">
        <f>C57/$C$57</f>
        <v>1</v>
      </c>
    </row>
    <row r="58" spans="1:6">
      <c r="A58" s="158"/>
      <c r="B58" s="108"/>
      <c r="C58" s="109"/>
      <c r="D58" s="8"/>
      <c r="E58" s="8"/>
      <c r="F58" s="8"/>
    </row>
    <row r="59" spans="1:6">
      <c r="A59" s="158"/>
      <c r="B59" s="8"/>
      <c r="C59" s="8"/>
      <c r="D59" s="8"/>
      <c r="E59" s="8"/>
      <c r="F59" s="8"/>
    </row>
    <row r="60" spans="1:6">
      <c r="A60" s="158"/>
      <c r="B60" s="8"/>
      <c r="C60" s="8"/>
      <c r="D60" s="8"/>
      <c r="E60" s="8"/>
      <c r="F60" s="8"/>
    </row>
    <row r="61" spans="1:6">
      <c r="A61" s="158"/>
      <c r="B61" s="8"/>
      <c r="C61" s="8"/>
      <c r="D61" s="8"/>
      <c r="E61" s="8"/>
      <c r="F61" s="8"/>
    </row>
    <row r="62" spans="1:6">
      <c r="A62" s="158"/>
      <c r="B62" s="8"/>
      <c r="C62" s="8"/>
      <c r="D62" s="8"/>
      <c r="E62" s="8"/>
      <c r="F62" s="8"/>
    </row>
  </sheetData>
  <mergeCells count="25">
    <mergeCell ref="A8:B8"/>
    <mergeCell ref="A58:A62"/>
    <mergeCell ref="A55:B55"/>
    <mergeCell ref="A47:B47"/>
    <mergeCell ref="A56:B56"/>
    <mergeCell ref="A28:C29"/>
    <mergeCell ref="A36:A39"/>
    <mergeCell ref="A41:A46"/>
    <mergeCell ref="A40:B40"/>
    <mergeCell ref="G2:J2"/>
    <mergeCell ref="A53:A54"/>
    <mergeCell ref="A48:A50"/>
    <mergeCell ref="A51:B51"/>
    <mergeCell ref="A57:B57"/>
    <mergeCell ref="A32:F34"/>
    <mergeCell ref="G4:G8"/>
    <mergeCell ref="G9:G10"/>
    <mergeCell ref="G11:H11"/>
    <mergeCell ref="A3:C3"/>
    <mergeCell ref="A5:B5"/>
    <mergeCell ref="A6:B6"/>
    <mergeCell ref="A11:C12"/>
    <mergeCell ref="A13:C14"/>
    <mergeCell ref="A9:B9"/>
    <mergeCell ref="A7:B7"/>
  </mergeCells>
  <pageMargins left="0.61458333333333337" right="0.25" top="2.1979166666666665" bottom="0.75" header="0.3" footer="0.3"/>
  <pageSetup paperSize="9" orientation="landscape" r:id="rId1"/>
  <headerFooter>
    <oddHeader>&amp;L&amp;G
&amp;"Times New Roman,Normal"&amp;10Universidade Estadual do Sudoeste da Bahia - Uesb
Recredenciada pelo Decreto Estadual
Nº 16.825, de 04.07.2016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E13" sqref="E13"/>
    </sheetView>
  </sheetViews>
  <sheetFormatPr defaultRowHeight="15"/>
  <cols>
    <col min="1" max="1" width="9.140625" style="32"/>
    <col min="2" max="2" width="29" customWidth="1"/>
    <col min="3" max="3" width="19.140625" customWidth="1"/>
    <col min="4" max="4" width="16" customWidth="1"/>
    <col min="5" max="5" width="20.5703125" style="32" customWidth="1"/>
    <col min="6" max="6" width="11.42578125" customWidth="1"/>
    <col min="7" max="9" width="15.42578125" bestFit="1" customWidth="1"/>
  </cols>
  <sheetData>
    <row r="1" spans="2:4" s="32" customFormat="1"/>
    <row r="2" spans="2:4" ht="27" customHeight="1">
      <c r="B2" s="170" t="s">
        <v>53</v>
      </c>
      <c r="C2" s="170"/>
      <c r="D2" s="170"/>
    </row>
    <row r="3" spans="2:4">
      <c r="B3" s="19"/>
      <c r="C3" s="19"/>
      <c r="D3" s="19"/>
    </row>
    <row r="4" spans="2:4">
      <c r="B4" s="171" t="s">
        <v>49</v>
      </c>
      <c r="C4" s="171"/>
      <c r="D4" s="45" t="s">
        <v>61</v>
      </c>
    </row>
    <row r="5" spans="2:4">
      <c r="B5" s="169" t="s">
        <v>50</v>
      </c>
      <c r="C5" s="169"/>
      <c r="D5" s="43">
        <f>221065000+6688000+30389000+3491000</f>
        <v>261633000</v>
      </c>
    </row>
    <row r="6" spans="2:4">
      <c r="B6" s="169" t="s">
        <v>51</v>
      </c>
      <c r="C6" s="169"/>
      <c r="D6" s="44">
        <f>'Previsão por ação'!D39</f>
        <v>322265000</v>
      </c>
    </row>
    <row r="7" spans="2:4">
      <c r="B7" s="169" t="s">
        <v>52</v>
      </c>
      <c r="C7" s="169"/>
      <c r="D7" s="44">
        <f>'Previsão por ação'!E39+'Previsão por ação'!F39</f>
        <v>6258000</v>
      </c>
    </row>
    <row r="8" spans="2:4">
      <c r="B8" s="173" t="s">
        <v>38</v>
      </c>
      <c r="C8" s="173"/>
      <c r="D8" s="30">
        <f>SUM(D5:D7)</f>
        <v>590156000</v>
      </c>
    </row>
    <row r="9" spans="2:4" s="32" customFormat="1"/>
    <row r="10" spans="2:4" s="32" customFormat="1"/>
    <row r="11" spans="2:4" s="32" customFormat="1"/>
    <row r="12" spans="2:4" s="32" customFormat="1">
      <c r="B12" s="174" t="s">
        <v>55</v>
      </c>
      <c r="C12" s="174"/>
      <c r="D12" s="174"/>
    </row>
    <row r="13" spans="2:4" s="32" customFormat="1">
      <c r="B13" s="174"/>
      <c r="C13" s="174"/>
      <c r="D13" s="174"/>
    </row>
    <row r="14" spans="2:4" s="32" customFormat="1">
      <c r="B14" s="175" t="s">
        <v>54</v>
      </c>
      <c r="C14" s="175"/>
      <c r="D14" s="175"/>
    </row>
    <row r="15" spans="2:4" s="32" customFormat="1">
      <c r="B15" s="175"/>
      <c r="C15" s="175"/>
      <c r="D15" s="175"/>
    </row>
    <row r="16" spans="2:4" s="32" customFormat="1">
      <c r="B16" s="20" t="s">
        <v>39</v>
      </c>
      <c r="C16" s="21" t="s">
        <v>40</v>
      </c>
      <c r="D16" s="21" t="s">
        <v>30</v>
      </c>
    </row>
    <row r="17" spans="2:9" s="32" customFormat="1">
      <c r="B17" s="34" t="s">
        <v>41</v>
      </c>
      <c r="C17" s="35">
        <f>D5</f>
        <v>261633000</v>
      </c>
      <c r="D17" s="36">
        <f>C17/(C17+C19+C18)</f>
        <v>0.4433285436393089</v>
      </c>
    </row>
    <row r="18" spans="2:9" s="32" customFormat="1">
      <c r="B18" s="34" t="s">
        <v>42</v>
      </c>
      <c r="C18" s="37">
        <f>D7</f>
        <v>6258000</v>
      </c>
      <c r="D18" s="38">
        <f>C18/(C17+C19+C18)</f>
        <v>1.0603975897898183E-2</v>
      </c>
    </row>
    <row r="19" spans="2:9" s="32" customFormat="1">
      <c r="B19" s="34" t="s">
        <v>43</v>
      </c>
      <c r="C19" s="35">
        <f>D6</f>
        <v>322265000</v>
      </c>
      <c r="D19" s="36">
        <f>C19/(C19+C17+C18)</f>
        <v>0.54606748046279285</v>
      </c>
      <c r="F19" s="83"/>
    </row>
    <row r="20" spans="2:9" s="32" customFormat="1">
      <c r="B20" s="39" t="s">
        <v>44</v>
      </c>
      <c r="C20" s="40" t="s">
        <v>40</v>
      </c>
      <c r="D20" s="40" t="s">
        <v>30</v>
      </c>
      <c r="E20" s="62" t="s">
        <v>179</v>
      </c>
      <c r="F20" s="62"/>
    </row>
    <row r="21" spans="2:9" s="32" customFormat="1">
      <c r="B21" s="18" t="s">
        <v>45</v>
      </c>
      <c r="C21" s="41">
        <f>(C19)-(C22+C23+C24+C25+C26+C27+C28)</f>
        <v>282105000</v>
      </c>
      <c r="D21" s="42">
        <f>C21/$C$19</f>
        <v>0.87538206134702812</v>
      </c>
      <c r="E21" s="64">
        <f>C21/12</f>
        <v>23508750</v>
      </c>
      <c r="F21" s="70"/>
    </row>
    <row r="22" spans="2:9" s="32" customFormat="1">
      <c r="B22" s="18" t="s">
        <v>46</v>
      </c>
      <c r="C22" s="41">
        <v>25600000</v>
      </c>
      <c r="D22" s="42">
        <f t="shared" ref="D22:D28" si="0">C22/$C$19</f>
        <v>7.9437729818627525E-2</v>
      </c>
      <c r="E22" s="64">
        <f t="shared" ref="E22:E28" si="1">C22/12</f>
        <v>2133333.3333333335</v>
      </c>
      <c r="F22" s="62"/>
    </row>
    <row r="23" spans="2:9" s="32" customFormat="1">
      <c r="B23" s="18" t="s">
        <v>47</v>
      </c>
      <c r="C23" s="41">
        <v>600000</v>
      </c>
      <c r="D23" s="42">
        <f t="shared" si="0"/>
        <v>1.8618217926240827E-3</v>
      </c>
      <c r="E23" s="64">
        <f t="shared" si="1"/>
        <v>50000</v>
      </c>
      <c r="F23" s="62"/>
    </row>
    <row r="24" spans="2:9">
      <c r="B24" s="77" t="s">
        <v>83</v>
      </c>
      <c r="C24" s="78">
        <v>6274000</v>
      </c>
      <c r="D24" s="42">
        <f t="shared" si="0"/>
        <v>1.9468449878205823E-2</v>
      </c>
      <c r="E24" s="64">
        <f t="shared" si="1"/>
        <v>522833.33333333331</v>
      </c>
      <c r="F24" s="76" t="s">
        <v>180</v>
      </c>
    </row>
    <row r="25" spans="2:9">
      <c r="B25" s="77" t="s">
        <v>82</v>
      </c>
      <c r="C25" s="78">
        <v>1500000</v>
      </c>
      <c r="D25" s="42">
        <f t="shared" si="0"/>
        <v>4.6545544815602066E-3</v>
      </c>
      <c r="E25" s="64">
        <f t="shared" si="1"/>
        <v>125000</v>
      </c>
      <c r="F25" s="71"/>
    </row>
    <row r="26" spans="2:9">
      <c r="B26" s="18" t="s">
        <v>48</v>
      </c>
      <c r="C26" s="41">
        <v>4751000</v>
      </c>
      <c r="D26" s="42">
        <f t="shared" si="0"/>
        <v>1.4742525561261694E-2</v>
      </c>
      <c r="E26" s="64">
        <f t="shared" si="1"/>
        <v>395916.66666666669</v>
      </c>
      <c r="F26" s="47"/>
    </row>
    <row r="27" spans="2:9">
      <c r="B27" s="18" t="s">
        <v>79</v>
      </c>
      <c r="C27" s="41">
        <v>835000</v>
      </c>
      <c r="D27" s="42">
        <f t="shared" si="0"/>
        <v>2.5910353280685148E-3</v>
      </c>
      <c r="E27" s="64">
        <f t="shared" si="1"/>
        <v>69583.333333333328</v>
      </c>
      <c r="F27" s="47"/>
    </row>
    <row r="28" spans="2:9">
      <c r="B28" s="77" t="s">
        <v>80</v>
      </c>
      <c r="C28" s="78">
        <v>600000</v>
      </c>
      <c r="D28" s="42">
        <f t="shared" si="0"/>
        <v>1.8618217926240827E-3</v>
      </c>
      <c r="E28" s="64">
        <f t="shared" si="1"/>
        <v>50000</v>
      </c>
      <c r="F28" s="63">
        <v>-274000</v>
      </c>
    </row>
    <row r="29" spans="2:9">
      <c r="B29" s="32"/>
      <c r="C29" s="33"/>
      <c r="D29" s="32"/>
      <c r="E29" s="33">
        <f>SUM(E21:E28)</f>
        <v>26855416.666666664</v>
      </c>
    </row>
    <row r="30" spans="2:9">
      <c r="B30" s="32"/>
      <c r="C30" s="32"/>
      <c r="D30" s="32"/>
    </row>
    <row r="31" spans="2:9">
      <c r="B31" s="79" t="s">
        <v>181</v>
      </c>
      <c r="C31" s="79"/>
      <c r="D31" s="79"/>
    </row>
    <row r="32" spans="2:9">
      <c r="B32" s="32"/>
      <c r="C32" s="32"/>
      <c r="D32" s="32"/>
      <c r="G32" s="26"/>
      <c r="H32" s="27"/>
      <c r="I32" s="27"/>
    </row>
    <row r="33" spans="2:7">
      <c r="B33" s="32"/>
      <c r="C33" s="32"/>
      <c r="D33" s="32"/>
      <c r="G33" s="26"/>
    </row>
    <row r="34" spans="2:7">
      <c r="B34" s="32"/>
      <c r="C34" s="32"/>
      <c r="D34" s="32"/>
    </row>
    <row r="35" spans="2:7">
      <c r="B35" s="32"/>
      <c r="C35" s="32"/>
      <c r="D35" s="32"/>
    </row>
    <row r="36" spans="2:7">
      <c r="B36" s="32"/>
      <c r="C36" s="32"/>
      <c r="D36" s="32"/>
    </row>
  </sheetData>
  <mergeCells count="8">
    <mergeCell ref="B12:D13"/>
    <mergeCell ref="B14:D15"/>
    <mergeCell ref="B8:C8"/>
    <mergeCell ref="B2:D2"/>
    <mergeCell ref="B4:C4"/>
    <mergeCell ref="B5:C5"/>
    <mergeCell ref="B6:C6"/>
    <mergeCell ref="B7:C7"/>
  </mergeCells>
  <pageMargins left="0.25" right="0.25" top="0.75" bottom="0.75" header="0.3" footer="0.3"/>
  <pageSetup paperSize="9" orientation="landscape" r:id="rId1"/>
  <ignoredErrors>
    <ignoredError sqref="F2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"/>
  <sheetViews>
    <sheetView workbookViewId="0">
      <selection activeCell="K13" sqref="K13"/>
    </sheetView>
  </sheetViews>
  <sheetFormatPr defaultRowHeight="15"/>
  <cols>
    <col min="1" max="1" width="14.28515625" customWidth="1"/>
    <col min="2" max="2" width="9.140625" style="15"/>
    <col min="3" max="3" width="43.5703125" style="16" customWidth="1"/>
    <col min="4" max="4" width="16" style="17" customWidth="1"/>
    <col min="5" max="5" width="15.28515625" style="17" customWidth="1"/>
    <col min="6" max="6" width="14.85546875" style="17" customWidth="1"/>
    <col min="7" max="7" width="15.7109375" style="17" customWidth="1"/>
    <col min="8" max="8" width="13.42578125" style="17" customWidth="1"/>
    <col min="10" max="10" width="10.140625" bestFit="1" customWidth="1"/>
  </cols>
  <sheetData>
    <row r="1" spans="1:8" ht="24.75" customHeight="1">
      <c r="A1" s="187" t="s">
        <v>81</v>
      </c>
      <c r="B1" s="187"/>
      <c r="C1" s="187"/>
      <c r="D1" s="187"/>
      <c r="E1" s="187"/>
      <c r="F1" s="187"/>
      <c r="G1" s="187"/>
      <c r="H1" s="187"/>
    </row>
    <row r="2" spans="1:8">
      <c r="A2" s="186" t="s">
        <v>0</v>
      </c>
      <c r="B2" s="186"/>
      <c r="C2" s="186"/>
      <c r="D2" s="184" t="s">
        <v>1</v>
      </c>
      <c r="E2" s="184"/>
      <c r="F2" s="184"/>
      <c r="G2" s="184"/>
      <c r="H2" s="185"/>
    </row>
    <row r="3" spans="1:8">
      <c r="A3" s="186"/>
      <c r="B3" s="186"/>
      <c r="C3" s="186"/>
      <c r="D3" s="184" t="s">
        <v>2</v>
      </c>
      <c r="E3" s="184"/>
      <c r="F3" s="184"/>
      <c r="G3" s="184"/>
      <c r="H3" s="185"/>
    </row>
    <row r="4" spans="1:8" ht="25.5">
      <c r="A4" s="1" t="s">
        <v>67</v>
      </c>
      <c r="B4" s="1" t="s">
        <v>3</v>
      </c>
      <c r="C4" s="91" t="s">
        <v>4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146</v>
      </c>
    </row>
    <row r="5" spans="1:8">
      <c r="A5" s="191" t="s">
        <v>233</v>
      </c>
      <c r="B5" s="139">
        <v>6905</v>
      </c>
      <c r="C5" s="140" t="s">
        <v>236</v>
      </c>
      <c r="D5" s="3">
        <v>221065000</v>
      </c>
      <c r="E5" s="4">
        <v>0</v>
      </c>
      <c r="F5" s="4">
        <v>0</v>
      </c>
      <c r="G5" s="4">
        <f t="shared" ref="G5:G8" si="0">D5+E5+F5</f>
        <v>221065000</v>
      </c>
      <c r="H5" s="5">
        <f>G5/$G$39</f>
        <v>0.67290570218827905</v>
      </c>
    </row>
    <row r="6" spans="1:8" ht="25.5">
      <c r="A6" s="192"/>
      <c r="B6" s="139">
        <v>6904</v>
      </c>
      <c r="C6" s="141" t="s">
        <v>237</v>
      </c>
      <c r="D6" s="3">
        <v>6688000</v>
      </c>
      <c r="E6" s="4">
        <v>0</v>
      </c>
      <c r="F6" s="4">
        <v>0</v>
      </c>
      <c r="G6" s="4">
        <f t="shared" si="0"/>
        <v>6688000</v>
      </c>
      <c r="H6" s="5">
        <f t="shared" ref="H6:H39" si="1">G6/$G$39</f>
        <v>2.035778316891055E-2</v>
      </c>
    </row>
    <row r="7" spans="1:8">
      <c r="A7" s="192"/>
      <c r="B7" s="139">
        <v>2001</v>
      </c>
      <c r="C7" s="140" t="s">
        <v>238</v>
      </c>
      <c r="D7" s="3">
        <v>30389000</v>
      </c>
      <c r="E7" s="4">
        <v>0</v>
      </c>
      <c r="F7" s="4">
        <v>0</v>
      </c>
      <c r="G7" s="4">
        <f t="shared" si="0"/>
        <v>30389000</v>
      </c>
      <c r="H7" s="5">
        <f t="shared" si="1"/>
        <v>9.2501894844500998E-2</v>
      </c>
    </row>
    <row r="8" spans="1:8" ht="25.5">
      <c r="A8" s="193"/>
      <c r="B8" s="139">
        <v>2005</v>
      </c>
      <c r="C8" s="89" t="s">
        <v>234</v>
      </c>
      <c r="D8" s="3">
        <v>3491000</v>
      </c>
      <c r="E8" s="4">
        <v>0</v>
      </c>
      <c r="F8" s="4">
        <v>0</v>
      </c>
      <c r="G8" s="4">
        <f t="shared" si="0"/>
        <v>3491000</v>
      </c>
      <c r="H8" s="5">
        <f t="shared" si="1"/>
        <v>1.0626348840111651E-2</v>
      </c>
    </row>
    <row r="9" spans="1:8">
      <c r="A9" s="179" t="s">
        <v>223</v>
      </c>
      <c r="B9" s="180"/>
      <c r="C9" s="181"/>
      <c r="D9" s="143">
        <f>SUM(D5:D8)</f>
        <v>261633000</v>
      </c>
      <c r="E9" s="143">
        <f t="shared" ref="E9:G9" si="2">SUM(E5:E8)</f>
        <v>0</v>
      </c>
      <c r="F9" s="143">
        <f t="shared" si="2"/>
        <v>0</v>
      </c>
      <c r="G9" s="143">
        <f t="shared" si="2"/>
        <v>261633000</v>
      </c>
      <c r="H9" s="138">
        <f t="shared" si="1"/>
        <v>0.79639172904180222</v>
      </c>
    </row>
    <row r="10" spans="1:8" ht="25.5">
      <c r="A10" s="188" t="s">
        <v>63</v>
      </c>
      <c r="B10" s="2">
        <v>2022</v>
      </c>
      <c r="C10" s="89" t="s">
        <v>5</v>
      </c>
      <c r="D10" s="3">
        <f>1500000</f>
        <v>1500000</v>
      </c>
      <c r="E10" s="4">
        <v>0</v>
      </c>
      <c r="F10" s="4">
        <v>0</v>
      </c>
      <c r="G10" s="4">
        <f>D10+E10+F10</f>
        <v>1500000</v>
      </c>
      <c r="H10" s="5">
        <f t="shared" si="1"/>
        <v>4.5658903638405831E-3</v>
      </c>
    </row>
    <row r="11" spans="1:8">
      <c r="A11" s="189"/>
      <c r="B11" s="2">
        <v>2009</v>
      </c>
      <c r="C11" s="90" t="s">
        <v>6</v>
      </c>
      <c r="D11" s="3">
        <v>36000</v>
      </c>
      <c r="E11" s="4">
        <v>0</v>
      </c>
      <c r="F11" s="4">
        <v>0</v>
      </c>
      <c r="G11" s="4">
        <f t="shared" ref="G11:G37" si="3">D11+E11+F11</f>
        <v>36000</v>
      </c>
      <c r="H11" s="5">
        <f t="shared" si="1"/>
        <v>1.0958136873217401E-4</v>
      </c>
    </row>
    <row r="12" spans="1:8" ht="25.5">
      <c r="A12" s="189"/>
      <c r="B12" s="1">
        <v>2013</v>
      </c>
      <c r="C12" s="89" t="s">
        <v>7</v>
      </c>
      <c r="D12" s="6">
        <f>6000000+274000</f>
        <v>6274000</v>
      </c>
      <c r="E12" s="7">
        <v>0</v>
      </c>
      <c r="F12" s="7">
        <v>0</v>
      </c>
      <c r="G12" s="4">
        <f t="shared" si="3"/>
        <v>6274000</v>
      </c>
      <c r="H12" s="5">
        <f t="shared" si="1"/>
        <v>1.9097597428490546E-2</v>
      </c>
    </row>
    <row r="13" spans="1:8" ht="25.5">
      <c r="A13" s="189"/>
      <c r="B13" s="1">
        <v>8002</v>
      </c>
      <c r="C13" s="90" t="s">
        <v>8</v>
      </c>
      <c r="D13" s="6">
        <v>76000</v>
      </c>
      <c r="E13" s="7">
        <v>0</v>
      </c>
      <c r="F13" s="7">
        <v>0</v>
      </c>
      <c r="G13" s="4">
        <f t="shared" si="3"/>
        <v>76000</v>
      </c>
      <c r="H13" s="5">
        <f t="shared" si="1"/>
        <v>2.3133844510125624E-4</v>
      </c>
    </row>
    <row r="14" spans="1:8">
      <c r="A14" s="190"/>
      <c r="B14" s="1">
        <v>2003</v>
      </c>
      <c r="C14" s="90" t="s">
        <v>9</v>
      </c>
      <c r="D14" s="6">
        <v>600000</v>
      </c>
      <c r="E14" s="7">
        <v>0</v>
      </c>
      <c r="F14" s="7">
        <v>0</v>
      </c>
      <c r="G14" s="4">
        <f t="shared" si="3"/>
        <v>600000</v>
      </c>
      <c r="H14" s="5">
        <f t="shared" si="1"/>
        <v>1.8263561455362334E-3</v>
      </c>
    </row>
    <row r="15" spans="1:8">
      <c r="A15" s="179" t="s">
        <v>228</v>
      </c>
      <c r="B15" s="180"/>
      <c r="C15" s="181"/>
      <c r="D15" s="137">
        <f>SUM(D10:D14)</f>
        <v>8486000</v>
      </c>
      <c r="E15" s="137">
        <f t="shared" ref="E15:G15" si="4">SUM(E10:E14)</f>
        <v>0</v>
      </c>
      <c r="F15" s="137">
        <f t="shared" si="4"/>
        <v>0</v>
      </c>
      <c r="G15" s="137">
        <f t="shared" si="4"/>
        <v>8486000</v>
      </c>
      <c r="H15" s="138">
        <f t="shared" si="1"/>
        <v>2.5830763751700795E-2</v>
      </c>
    </row>
    <row r="16" spans="1:8">
      <c r="A16" s="82" t="s">
        <v>73</v>
      </c>
      <c r="B16" s="1">
        <v>6911</v>
      </c>
      <c r="C16" s="90" t="s">
        <v>11</v>
      </c>
      <c r="D16" s="6">
        <v>40000</v>
      </c>
      <c r="E16" s="7">
        <v>0</v>
      </c>
      <c r="F16" s="7">
        <v>0</v>
      </c>
      <c r="G16" s="4">
        <f>D16+E16+F16</f>
        <v>40000</v>
      </c>
      <c r="H16" s="5">
        <f t="shared" si="1"/>
        <v>1.2175707636908222E-4</v>
      </c>
    </row>
    <row r="17" spans="1:8">
      <c r="A17" s="23" t="s">
        <v>64</v>
      </c>
      <c r="B17" s="1">
        <v>2020</v>
      </c>
      <c r="C17" s="89" t="s">
        <v>10</v>
      </c>
      <c r="D17" s="6">
        <f>874000-274000</f>
        <v>600000</v>
      </c>
      <c r="E17" s="7">
        <v>0</v>
      </c>
      <c r="F17" s="7">
        <v>0</v>
      </c>
      <c r="G17" s="4">
        <f t="shared" si="3"/>
        <v>600000</v>
      </c>
      <c r="H17" s="5">
        <f t="shared" si="1"/>
        <v>1.8263561455362334E-3</v>
      </c>
    </row>
    <row r="18" spans="1:8" ht="25.5">
      <c r="A18" s="23" t="s">
        <v>33</v>
      </c>
      <c r="B18" s="1">
        <v>6910</v>
      </c>
      <c r="C18" s="90" t="s">
        <v>14</v>
      </c>
      <c r="D18" s="6">
        <v>2768000</v>
      </c>
      <c r="E18" s="7">
        <v>0</v>
      </c>
      <c r="F18" s="7">
        <v>0</v>
      </c>
      <c r="G18" s="4">
        <f>D18+E18+F18</f>
        <v>2768000</v>
      </c>
      <c r="H18" s="5">
        <f t="shared" si="1"/>
        <v>8.4255896847404907E-3</v>
      </c>
    </row>
    <row r="19" spans="1:8" ht="20.25" customHeight="1">
      <c r="A19" s="177" t="s">
        <v>31</v>
      </c>
      <c r="B19" s="1">
        <v>5444</v>
      </c>
      <c r="C19" s="90" t="s">
        <v>12</v>
      </c>
      <c r="D19" s="6">
        <v>420000</v>
      </c>
      <c r="E19" s="7">
        <v>0</v>
      </c>
      <c r="F19" s="7">
        <v>0</v>
      </c>
      <c r="G19" s="4">
        <f t="shared" si="3"/>
        <v>420000</v>
      </c>
      <c r="H19" s="5">
        <f t="shared" si="1"/>
        <v>1.2784493018753633E-3</v>
      </c>
    </row>
    <row r="20" spans="1:8">
      <c r="A20" s="177"/>
      <c r="B20" s="1">
        <v>6907</v>
      </c>
      <c r="C20" s="90" t="s">
        <v>13</v>
      </c>
      <c r="D20" s="6">
        <v>1071000</v>
      </c>
      <c r="E20" s="7">
        <v>0</v>
      </c>
      <c r="F20" s="7">
        <v>0</v>
      </c>
      <c r="G20" s="4">
        <f t="shared" si="3"/>
        <v>1071000</v>
      </c>
      <c r="H20" s="5">
        <f t="shared" si="1"/>
        <v>3.2600457197821766E-3</v>
      </c>
    </row>
    <row r="21" spans="1:8" ht="25.5">
      <c r="A21" s="177"/>
      <c r="B21" s="1">
        <v>6912</v>
      </c>
      <c r="C21" s="90" t="s">
        <v>15</v>
      </c>
      <c r="D21" s="6">
        <v>115000</v>
      </c>
      <c r="E21" s="7">
        <v>0</v>
      </c>
      <c r="F21" s="7">
        <v>0</v>
      </c>
      <c r="G21" s="4">
        <f t="shared" si="3"/>
        <v>115000</v>
      </c>
      <c r="H21" s="5">
        <f t="shared" si="1"/>
        <v>3.5005159456111138E-4</v>
      </c>
    </row>
    <row r="22" spans="1:8" ht="25.5">
      <c r="A22" s="177"/>
      <c r="B22" s="1">
        <v>2552</v>
      </c>
      <c r="C22" s="90" t="s">
        <v>66</v>
      </c>
      <c r="D22" s="6">
        <v>169000</v>
      </c>
      <c r="E22" s="7">
        <v>0</v>
      </c>
      <c r="F22" s="7">
        <v>0</v>
      </c>
      <c r="G22" s="4">
        <f t="shared" si="3"/>
        <v>169000</v>
      </c>
      <c r="H22" s="5">
        <f t="shared" si="1"/>
        <v>5.1442364765937239E-4</v>
      </c>
    </row>
    <row r="23" spans="1:8">
      <c r="A23" s="179" t="s">
        <v>229</v>
      </c>
      <c r="B23" s="180"/>
      <c r="C23" s="181"/>
      <c r="D23" s="137">
        <f>SUM(D19:D22)</f>
        <v>1775000</v>
      </c>
      <c r="E23" s="137">
        <f t="shared" ref="E23:G23" si="5">SUM(E19:E22)</f>
        <v>0</v>
      </c>
      <c r="F23" s="137">
        <f t="shared" si="5"/>
        <v>0</v>
      </c>
      <c r="G23" s="137">
        <f t="shared" si="5"/>
        <v>1775000</v>
      </c>
      <c r="H23" s="138">
        <f t="shared" si="1"/>
        <v>5.4029702638780236E-3</v>
      </c>
    </row>
    <row r="24" spans="1:8" ht="25.5">
      <c r="A24" s="177" t="s">
        <v>34</v>
      </c>
      <c r="B24" s="1">
        <v>6909</v>
      </c>
      <c r="C24" s="90" t="s">
        <v>16</v>
      </c>
      <c r="D24" s="6">
        <v>1873000</v>
      </c>
      <c r="E24" s="7">
        <v>0</v>
      </c>
      <c r="F24" s="7">
        <v>0</v>
      </c>
      <c r="G24" s="4">
        <f t="shared" si="3"/>
        <v>1873000</v>
      </c>
      <c r="H24" s="5">
        <f t="shared" si="1"/>
        <v>5.7012751009822751E-3</v>
      </c>
    </row>
    <row r="25" spans="1:8">
      <c r="A25" s="177"/>
      <c r="B25" s="1">
        <v>6927</v>
      </c>
      <c r="C25" s="90" t="s">
        <v>17</v>
      </c>
      <c r="D25" s="6">
        <v>1044000</v>
      </c>
      <c r="E25" s="7">
        <v>0</v>
      </c>
      <c r="F25" s="7">
        <v>0</v>
      </c>
      <c r="G25" s="4">
        <f t="shared" si="3"/>
        <v>1044000</v>
      </c>
      <c r="H25" s="5">
        <f t="shared" si="1"/>
        <v>3.1778596932330459E-3</v>
      </c>
    </row>
    <row r="26" spans="1:8" ht="25.5">
      <c r="A26" s="177"/>
      <c r="B26" s="1">
        <v>7864</v>
      </c>
      <c r="C26" s="90" t="s">
        <v>18</v>
      </c>
      <c r="D26" s="6">
        <v>169000</v>
      </c>
      <c r="E26" s="7">
        <v>0</v>
      </c>
      <c r="F26" s="7">
        <v>0</v>
      </c>
      <c r="G26" s="4">
        <f t="shared" si="3"/>
        <v>169000</v>
      </c>
      <c r="H26" s="5">
        <f t="shared" si="1"/>
        <v>5.1442364765937239E-4</v>
      </c>
    </row>
    <row r="27" spans="1:8">
      <c r="A27" s="179" t="s">
        <v>230</v>
      </c>
      <c r="B27" s="180"/>
      <c r="C27" s="181"/>
      <c r="D27" s="137">
        <f>SUM(D24:D26)</f>
        <v>3086000</v>
      </c>
      <c r="E27" s="137">
        <f t="shared" ref="E27:G27" si="6">SUM(E24:E26)</f>
        <v>0</v>
      </c>
      <c r="F27" s="137">
        <f t="shared" si="6"/>
        <v>0</v>
      </c>
      <c r="G27" s="137">
        <f t="shared" si="6"/>
        <v>3086000</v>
      </c>
      <c r="H27" s="138">
        <f t="shared" si="1"/>
        <v>9.3935584418746929E-3</v>
      </c>
    </row>
    <row r="28" spans="1:8" ht="25.5">
      <c r="A28" s="177" t="s">
        <v>65</v>
      </c>
      <c r="B28" s="1">
        <v>6913</v>
      </c>
      <c r="C28" s="90" t="s">
        <v>60</v>
      </c>
      <c r="D28" s="6">
        <v>412000</v>
      </c>
      <c r="E28" s="7">
        <v>299000</v>
      </c>
      <c r="F28" s="7">
        <v>0</v>
      </c>
      <c r="G28" s="4">
        <f t="shared" si="3"/>
        <v>711000</v>
      </c>
      <c r="H28" s="5">
        <f t="shared" si="1"/>
        <v>2.1642320324604366E-3</v>
      </c>
    </row>
    <row r="29" spans="1:8" ht="20.25" customHeight="1">
      <c r="A29" s="177"/>
      <c r="B29" s="1">
        <v>6908</v>
      </c>
      <c r="C29" s="90" t="s">
        <v>19</v>
      </c>
      <c r="D29" s="6">
        <v>2549000</v>
      </c>
      <c r="E29" s="7">
        <v>0</v>
      </c>
      <c r="F29" s="7">
        <v>0</v>
      </c>
      <c r="G29" s="4">
        <f t="shared" si="3"/>
        <v>2549000</v>
      </c>
      <c r="H29" s="5">
        <f t="shared" si="1"/>
        <v>7.758969691619765E-3</v>
      </c>
    </row>
    <row r="30" spans="1:8">
      <c r="A30" s="179" t="s">
        <v>231</v>
      </c>
      <c r="B30" s="180"/>
      <c r="C30" s="181"/>
      <c r="D30" s="137">
        <f>SUM(D28:D29)</f>
        <v>2961000</v>
      </c>
      <c r="E30" s="137">
        <f t="shared" ref="E30:G30" si="7">SUM(E28:E29)</f>
        <v>299000</v>
      </c>
      <c r="F30" s="137">
        <f t="shared" si="7"/>
        <v>0</v>
      </c>
      <c r="G30" s="137">
        <f t="shared" si="7"/>
        <v>3260000</v>
      </c>
      <c r="H30" s="138">
        <f t="shared" si="1"/>
        <v>9.9232017240802016E-3</v>
      </c>
    </row>
    <row r="31" spans="1:8" ht="25.5">
      <c r="A31" s="177" t="s">
        <v>35</v>
      </c>
      <c r="B31" s="1">
        <v>2018</v>
      </c>
      <c r="C31" s="90" t="s">
        <v>20</v>
      </c>
      <c r="D31" s="6">
        <v>4751000</v>
      </c>
      <c r="E31" s="7">
        <v>0</v>
      </c>
      <c r="F31" s="7">
        <v>0</v>
      </c>
      <c r="G31" s="4">
        <f t="shared" si="3"/>
        <v>4751000</v>
      </c>
      <c r="H31" s="5">
        <f t="shared" si="1"/>
        <v>1.4461696745737742E-2</v>
      </c>
    </row>
    <row r="32" spans="1:8" ht="25.5">
      <c r="A32" s="177"/>
      <c r="B32" s="1">
        <v>2000</v>
      </c>
      <c r="C32" s="90" t="s">
        <v>21</v>
      </c>
      <c r="D32" s="6">
        <f>34545000</f>
        <v>34545000</v>
      </c>
      <c r="E32" s="7">
        <v>0</v>
      </c>
      <c r="F32" s="7">
        <v>0</v>
      </c>
      <c r="G32" s="4">
        <f t="shared" si="3"/>
        <v>34545000</v>
      </c>
      <c r="H32" s="5">
        <f t="shared" si="1"/>
        <v>0.10515245507924864</v>
      </c>
    </row>
    <row r="33" spans="1:10">
      <c r="A33" s="177"/>
      <c r="B33" s="1">
        <v>2002</v>
      </c>
      <c r="C33" s="90" t="s">
        <v>22</v>
      </c>
      <c r="D33" s="6">
        <v>835000</v>
      </c>
      <c r="E33" s="7">
        <v>0</v>
      </c>
      <c r="F33" s="7">
        <v>0</v>
      </c>
      <c r="G33" s="4">
        <f t="shared" si="3"/>
        <v>835000</v>
      </c>
      <c r="H33" s="5">
        <f t="shared" si="1"/>
        <v>2.5416789692045915E-3</v>
      </c>
    </row>
    <row r="34" spans="1:10">
      <c r="A34" s="177"/>
      <c r="B34" s="1">
        <v>7867</v>
      </c>
      <c r="C34" s="90" t="s">
        <v>74</v>
      </c>
      <c r="D34" s="6">
        <v>580000</v>
      </c>
      <c r="E34" s="7">
        <v>1573000</v>
      </c>
      <c r="F34" s="7">
        <v>0</v>
      </c>
      <c r="G34" s="4">
        <f t="shared" si="3"/>
        <v>2153000</v>
      </c>
      <c r="H34" s="5">
        <f t="shared" si="1"/>
        <v>6.5535746355658512E-3</v>
      </c>
    </row>
    <row r="35" spans="1:10">
      <c r="A35" s="177"/>
      <c r="B35" s="1">
        <v>7863</v>
      </c>
      <c r="C35" s="90" t="s">
        <v>23</v>
      </c>
      <c r="D35" s="22">
        <v>0</v>
      </c>
      <c r="E35" s="22">
        <v>0</v>
      </c>
      <c r="F35" s="7">
        <v>3048000</v>
      </c>
      <c r="G35" s="4">
        <f t="shared" si="3"/>
        <v>3048000</v>
      </c>
      <c r="H35" s="5">
        <f t="shared" si="1"/>
        <v>9.2778892193240651E-3</v>
      </c>
    </row>
    <row r="36" spans="1:10">
      <c r="A36" s="177"/>
      <c r="B36" s="1">
        <v>7871</v>
      </c>
      <c r="C36" s="90" t="s">
        <v>24</v>
      </c>
      <c r="D36" s="6">
        <v>205000</v>
      </c>
      <c r="E36" s="22">
        <v>0</v>
      </c>
      <c r="F36" s="7">
        <v>1038000</v>
      </c>
      <c r="G36" s="4">
        <f t="shared" si="3"/>
        <v>1243000</v>
      </c>
      <c r="H36" s="5">
        <f t="shared" si="1"/>
        <v>3.7836011481692301E-3</v>
      </c>
    </row>
    <row r="37" spans="1:10">
      <c r="A37" s="177"/>
      <c r="B37" s="1">
        <v>7858</v>
      </c>
      <c r="C37" s="90" t="s">
        <v>25</v>
      </c>
      <c r="D37" s="22">
        <v>0</v>
      </c>
      <c r="E37" s="22">
        <v>0</v>
      </c>
      <c r="F37" s="7">
        <v>300000</v>
      </c>
      <c r="G37" s="4">
        <f t="shared" si="3"/>
        <v>300000</v>
      </c>
      <c r="H37" s="5">
        <f t="shared" si="1"/>
        <v>9.1317807276811668E-4</v>
      </c>
    </row>
    <row r="38" spans="1:10">
      <c r="A38" s="179" t="s">
        <v>232</v>
      </c>
      <c r="B38" s="180"/>
      <c r="C38" s="181"/>
      <c r="D38" s="137">
        <f>SUM(D31:D37)</f>
        <v>40916000</v>
      </c>
      <c r="E38" s="137">
        <f t="shared" ref="E38:G38" si="8">SUM(E31:E37)</f>
        <v>1573000</v>
      </c>
      <c r="F38" s="137">
        <f t="shared" si="8"/>
        <v>4386000</v>
      </c>
      <c r="G38" s="137">
        <f t="shared" si="8"/>
        <v>46875000</v>
      </c>
      <c r="H38" s="138">
        <f t="shared" si="1"/>
        <v>0.14268407387001825</v>
      </c>
    </row>
    <row r="39" spans="1:10">
      <c r="A39" s="178" t="s">
        <v>62</v>
      </c>
      <c r="B39" s="178"/>
      <c r="C39" s="178"/>
      <c r="D39" s="146">
        <f t="shared" ref="D39:F39" si="9">D9+D15+D16+D17+D18+D23+D27+D30+D38</f>
        <v>322265000</v>
      </c>
      <c r="E39" s="146">
        <f t="shared" si="9"/>
        <v>1872000</v>
      </c>
      <c r="F39" s="146">
        <f t="shared" si="9"/>
        <v>4386000</v>
      </c>
      <c r="G39" s="146">
        <f>G9+G15+G16+G17+G18+G23+G27+G30+G38</f>
        <v>328523000</v>
      </c>
      <c r="H39" s="144">
        <f t="shared" si="1"/>
        <v>1</v>
      </c>
    </row>
    <row r="40" spans="1:10">
      <c r="A40" s="182" t="s">
        <v>240</v>
      </c>
      <c r="B40" s="182"/>
      <c r="C40" s="182"/>
      <c r="D40" s="182"/>
      <c r="E40" s="182"/>
      <c r="F40" s="182"/>
      <c r="G40" s="182"/>
      <c r="H40" s="182"/>
    </row>
    <row r="41" spans="1:10" s="8" customFormat="1">
      <c r="A41" s="183"/>
      <c r="B41" s="183"/>
      <c r="C41" s="183"/>
      <c r="D41" s="183"/>
      <c r="E41" s="183"/>
      <c r="F41" s="183"/>
      <c r="G41" s="183"/>
      <c r="H41" s="183"/>
    </row>
    <row r="42" spans="1:10" s="8" customFormat="1">
      <c r="B42" s="142"/>
      <c r="C42" s="142"/>
      <c r="D42" s="142"/>
      <c r="E42" s="142"/>
      <c r="F42" s="142"/>
      <c r="G42" s="142"/>
      <c r="H42" s="142"/>
    </row>
    <row r="43" spans="1:10" s="8" customFormat="1">
      <c r="B43" s="142"/>
      <c r="C43" s="142"/>
      <c r="D43" s="142"/>
      <c r="E43" s="142"/>
      <c r="F43" s="142"/>
      <c r="G43" s="142"/>
      <c r="H43" s="142"/>
    </row>
    <row r="44" spans="1:10" s="8" customFormat="1">
      <c r="B44" s="142"/>
      <c r="C44" s="142"/>
      <c r="D44" s="142"/>
      <c r="E44" s="142"/>
      <c r="F44" s="142"/>
      <c r="G44" s="142"/>
      <c r="H44" s="142"/>
      <c r="J44" s="9"/>
    </row>
    <row r="45" spans="1:10" s="8" customFormat="1">
      <c r="B45" s="10"/>
      <c r="C45" s="11"/>
      <c r="D45" s="10"/>
      <c r="E45" s="10"/>
      <c r="F45" s="10"/>
      <c r="G45" s="10"/>
      <c r="H45" s="10"/>
    </row>
    <row r="46" spans="1:10" s="8" customFormat="1">
      <c r="B46" s="176"/>
      <c r="C46" s="176"/>
      <c r="D46" s="176"/>
      <c r="E46" s="176"/>
      <c r="F46" s="176"/>
      <c r="G46" s="176"/>
      <c r="H46" s="176"/>
    </row>
    <row r="47" spans="1:10" s="8" customFormat="1">
      <c r="B47" s="12"/>
      <c r="C47" s="13"/>
      <c r="D47" s="12"/>
      <c r="E47" s="12"/>
      <c r="F47" s="12"/>
      <c r="G47" s="12"/>
      <c r="H47" s="12"/>
    </row>
    <row r="48" spans="1:10" s="8" customFormat="1">
      <c r="B48" s="12"/>
      <c r="C48" s="13"/>
      <c r="D48" s="12"/>
      <c r="E48" s="12"/>
      <c r="F48" s="12"/>
      <c r="G48" s="12"/>
      <c r="H48" s="12"/>
    </row>
    <row r="49" spans="2:8" s="8" customFormat="1">
      <c r="B49" s="12"/>
      <c r="C49" s="13"/>
      <c r="D49" s="12"/>
      <c r="E49" s="12"/>
      <c r="F49" s="12"/>
      <c r="G49" s="12"/>
      <c r="H49" s="12"/>
    </row>
    <row r="50" spans="2:8" s="8" customFormat="1">
      <c r="B50" s="12"/>
      <c r="C50" s="13"/>
      <c r="D50" s="12"/>
      <c r="E50" s="12"/>
      <c r="F50" s="12"/>
      <c r="G50" s="12"/>
      <c r="H50" s="12"/>
    </row>
    <row r="51" spans="2:8" s="8" customFormat="1">
      <c r="B51" s="12"/>
      <c r="C51" s="13"/>
      <c r="D51" s="12"/>
      <c r="E51" s="12"/>
      <c r="F51" s="12"/>
      <c r="G51" s="12"/>
      <c r="H51" s="12"/>
    </row>
    <row r="52" spans="2:8" s="8" customFormat="1">
      <c r="B52" s="12"/>
      <c r="C52" s="13"/>
      <c r="D52" s="12"/>
      <c r="E52" s="12"/>
      <c r="F52" s="12"/>
      <c r="G52" s="12"/>
      <c r="H52" s="12"/>
    </row>
    <row r="53" spans="2:8" s="8" customFormat="1">
      <c r="B53" s="12"/>
      <c r="C53" s="13"/>
      <c r="D53" s="12"/>
      <c r="E53" s="12"/>
      <c r="F53" s="12"/>
      <c r="G53" s="12"/>
      <c r="H53" s="12"/>
    </row>
    <row r="54" spans="2:8" s="8" customFormat="1">
      <c r="B54" s="12"/>
      <c r="C54" s="13"/>
      <c r="D54" s="12"/>
      <c r="E54" s="12"/>
      <c r="F54" s="12"/>
      <c r="G54" s="12"/>
      <c r="H54" s="12"/>
    </row>
    <row r="55" spans="2:8" s="8" customFormat="1">
      <c r="B55" s="12"/>
      <c r="C55" s="13"/>
      <c r="D55" s="12"/>
      <c r="E55" s="12"/>
      <c r="F55" s="12"/>
      <c r="G55" s="12"/>
      <c r="H55" s="12"/>
    </row>
    <row r="56" spans="2:8" s="8" customFormat="1">
      <c r="B56" s="12"/>
      <c r="C56" s="13"/>
      <c r="D56" s="12"/>
      <c r="E56" s="12"/>
      <c r="F56" s="12"/>
      <c r="G56" s="12"/>
      <c r="H56" s="12"/>
    </row>
    <row r="57" spans="2:8" s="8" customFormat="1">
      <c r="B57" s="12"/>
      <c r="C57" s="13"/>
      <c r="D57" s="12"/>
      <c r="E57" s="12"/>
      <c r="F57" s="12"/>
      <c r="G57" s="12"/>
      <c r="H57" s="12"/>
    </row>
    <row r="58" spans="2:8" s="8" customFormat="1">
      <c r="B58" s="12"/>
      <c r="C58" s="13"/>
      <c r="D58" s="12"/>
      <c r="E58" s="12"/>
      <c r="F58" s="12"/>
      <c r="G58" s="12"/>
      <c r="H58" s="12"/>
    </row>
    <row r="59" spans="2:8" s="8" customFormat="1">
      <c r="B59" s="12"/>
      <c r="C59" s="13"/>
      <c r="D59" s="12"/>
      <c r="E59" s="12"/>
      <c r="F59" s="12"/>
      <c r="G59" s="12"/>
      <c r="H59" s="12"/>
    </row>
    <row r="60" spans="2:8" s="8" customFormat="1">
      <c r="B60" s="12"/>
      <c r="C60" s="13"/>
      <c r="D60" s="12"/>
      <c r="E60" s="12"/>
      <c r="F60" s="12"/>
      <c r="G60" s="12"/>
      <c r="H60" s="12"/>
    </row>
    <row r="61" spans="2:8" s="8" customFormat="1">
      <c r="B61" s="12"/>
      <c r="C61" s="13"/>
      <c r="D61" s="12"/>
      <c r="E61" s="12"/>
      <c r="F61" s="12"/>
      <c r="G61" s="12"/>
      <c r="H61" s="12"/>
    </row>
    <row r="62" spans="2:8" s="8" customFormat="1">
      <c r="B62" s="12"/>
      <c r="C62" s="13"/>
      <c r="D62" s="12"/>
      <c r="E62" s="12"/>
      <c r="F62" s="12"/>
      <c r="G62" s="12"/>
      <c r="H62" s="12"/>
    </row>
    <row r="63" spans="2:8" s="8" customFormat="1">
      <c r="B63" s="12"/>
      <c r="C63" s="13"/>
      <c r="D63" s="12"/>
      <c r="E63" s="12"/>
      <c r="F63" s="12"/>
      <c r="G63" s="12"/>
      <c r="H63" s="12"/>
    </row>
    <row r="64" spans="2:8" s="8" customFormat="1">
      <c r="B64" s="12"/>
      <c r="C64" s="13"/>
      <c r="D64" s="12"/>
      <c r="E64" s="12"/>
      <c r="F64" s="12"/>
      <c r="G64" s="12"/>
      <c r="H64" s="12"/>
    </row>
    <row r="65" spans="2:8" s="8" customFormat="1">
      <c r="B65" s="12"/>
      <c r="C65" s="13"/>
      <c r="D65" s="12"/>
      <c r="E65" s="12"/>
      <c r="F65" s="12"/>
      <c r="G65" s="12"/>
      <c r="H65" s="12"/>
    </row>
    <row r="66" spans="2:8" s="8" customFormat="1">
      <c r="B66" s="12"/>
      <c r="C66" s="13"/>
      <c r="D66" s="12"/>
      <c r="E66" s="12"/>
      <c r="F66" s="12"/>
      <c r="G66" s="12"/>
      <c r="H66" s="12"/>
    </row>
    <row r="67" spans="2:8" s="8" customFormat="1">
      <c r="B67" s="12"/>
      <c r="C67" s="13"/>
      <c r="D67" s="12"/>
      <c r="E67" s="12"/>
      <c r="F67" s="12"/>
      <c r="G67" s="12"/>
      <c r="H67" s="12"/>
    </row>
    <row r="68" spans="2:8" s="8" customFormat="1">
      <c r="B68" s="12"/>
      <c r="C68" s="13"/>
      <c r="D68" s="12"/>
      <c r="E68" s="12"/>
      <c r="F68" s="12"/>
      <c r="G68" s="12"/>
      <c r="H68" s="12"/>
    </row>
    <row r="69" spans="2:8" s="8" customFormat="1">
      <c r="B69" s="12"/>
      <c r="C69" s="13"/>
      <c r="D69" s="12"/>
      <c r="E69" s="12"/>
      <c r="F69" s="12"/>
      <c r="G69" s="12"/>
      <c r="H69" s="12"/>
    </row>
    <row r="70" spans="2:8" s="8" customFormat="1">
      <c r="B70" s="12"/>
      <c r="C70" s="13"/>
      <c r="D70" s="12"/>
      <c r="E70" s="12"/>
      <c r="F70" s="12"/>
      <c r="G70" s="12"/>
      <c r="H70" s="12"/>
    </row>
    <row r="71" spans="2:8" s="8" customFormat="1">
      <c r="B71" s="12"/>
      <c r="C71" s="13"/>
      <c r="D71" s="12"/>
      <c r="E71" s="12"/>
      <c r="F71" s="12"/>
      <c r="G71" s="12"/>
      <c r="H71" s="12"/>
    </row>
    <row r="72" spans="2:8" s="8" customFormat="1">
      <c r="B72" s="12"/>
      <c r="C72" s="13"/>
      <c r="D72" s="12"/>
      <c r="E72" s="12"/>
      <c r="F72" s="12"/>
      <c r="G72" s="12"/>
      <c r="H72" s="12"/>
    </row>
    <row r="73" spans="2:8" s="8" customFormat="1">
      <c r="B73" s="12"/>
      <c r="C73" s="13"/>
      <c r="D73" s="12"/>
      <c r="E73" s="12"/>
      <c r="F73" s="12"/>
      <c r="G73" s="12"/>
      <c r="H73" s="12"/>
    </row>
    <row r="74" spans="2:8" s="8" customFormat="1">
      <c r="B74" s="12"/>
      <c r="C74" s="13"/>
      <c r="D74" s="12"/>
      <c r="E74" s="12"/>
      <c r="F74" s="12"/>
      <c r="G74" s="12"/>
      <c r="H74" s="12"/>
    </row>
    <row r="75" spans="2:8" s="8" customFormat="1">
      <c r="B75" s="12"/>
      <c r="C75" s="13"/>
      <c r="D75" s="12"/>
      <c r="E75" s="12"/>
      <c r="F75" s="12"/>
      <c r="G75" s="12"/>
      <c r="H75" s="12"/>
    </row>
    <row r="76" spans="2:8" s="8" customFormat="1">
      <c r="B76" s="12"/>
      <c r="C76" s="13"/>
      <c r="D76" s="12"/>
      <c r="E76" s="12"/>
      <c r="F76" s="12"/>
      <c r="G76" s="12"/>
      <c r="H76" s="12"/>
    </row>
    <row r="77" spans="2:8" s="8" customFormat="1">
      <c r="B77" s="12"/>
      <c r="C77" s="13"/>
      <c r="D77" s="12"/>
      <c r="E77" s="12"/>
      <c r="F77" s="12"/>
      <c r="G77" s="12"/>
      <c r="H77" s="12"/>
    </row>
    <row r="78" spans="2:8" s="8" customFormat="1">
      <c r="B78" s="12"/>
      <c r="C78" s="13"/>
      <c r="D78" s="12"/>
      <c r="E78" s="12"/>
      <c r="F78" s="12"/>
      <c r="G78" s="12"/>
      <c r="H78" s="12"/>
    </row>
    <row r="79" spans="2:8" s="8" customFormat="1">
      <c r="B79" s="12"/>
      <c r="C79" s="13"/>
      <c r="D79" s="12"/>
      <c r="E79" s="12"/>
      <c r="F79" s="12"/>
      <c r="G79" s="12"/>
      <c r="H79" s="12"/>
    </row>
    <row r="80" spans="2:8" s="8" customFormat="1">
      <c r="B80" s="12"/>
      <c r="C80" s="13"/>
      <c r="D80" s="12"/>
      <c r="E80" s="12"/>
      <c r="F80" s="12"/>
      <c r="G80" s="12"/>
      <c r="H80" s="12"/>
    </row>
    <row r="81" spans="2:8" s="8" customFormat="1">
      <c r="B81" s="12"/>
      <c r="C81" s="13"/>
      <c r="D81" s="12"/>
      <c r="E81" s="12"/>
      <c r="F81" s="12"/>
      <c r="G81" s="12"/>
      <c r="H81" s="12"/>
    </row>
    <row r="82" spans="2:8" s="8" customFormat="1">
      <c r="B82" s="12"/>
      <c r="C82" s="13"/>
      <c r="D82" s="12"/>
      <c r="E82" s="12"/>
      <c r="F82" s="12"/>
      <c r="G82" s="12"/>
      <c r="H82" s="12"/>
    </row>
    <row r="83" spans="2:8" s="8" customFormat="1">
      <c r="B83" s="12"/>
      <c r="C83" s="13"/>
      <c r="D83" s="12"/>
      <c r="E83" s="12"/>
      <c r="F83" s="12"/>
      <c r="G83" s="12"/>
      <c r="H83" s="12"/>
    </row>
    <row r="84" spans="2:8" s="8" customFormat="1">
      <c r="B84" s="12"/>
      <c r="C84" s="13"/>
      <c r="D84" s="12"/>
      <c r="E84" s="12"/>
      <c r="F84" s="12"/>
      <c r="G84" s="12"/>
      <c r="H84" s="12"/>
    </row>
    <row r="85" spans="2:8" s="8" customFormat="1">
      <c r="B85" s="12"/>
      <c r="C85" s="13"/>
      <c r="D85" s="12"/>
      <c r="E85" s="12"/>
      <c r="F85" s="12"/>
      <c r="G85" s="12"/>
      <c r="H85" s="12"/>
    </row>
    <row r="86" spans="2:8" s="8" customFormat="1">
      <c r="B86" s="12"/>
      <c r="C86" s="13"/>
      <c r="D86" s="12"/>
      <c r="E86" s="12"/>
      <c r="F86" s="12"/>
      <c r="G86" s="12"/>
      <c r="H86" s="12"/>
    </row>
    <row r="87" spans="2:8" s="8" customFormat="1">
      <c r="B87" s="12"/>
      <c r="C87" s="13"/>
      <c r="D87" s="12"/>
      <c r="E87" s="12"/>
      <c r="F87" s="12"/>
      <c r="G87" s="12"/>
      <c r="H87" s="12"/>
    </row>
    <row r="88" spans="2:8" s="8" customFormat="1">
      <c r="B88" s="12"/>
      <c r="C88" s="13"/>
      <c r="D88" s="12"/>
      <c r="E88" s="12"/>
      <c r="F88" s="12"/>
      <c r="G88" s="12"/>
      <c r="H88" s="12"/>
    </row>
    <row r="89" spans="2:8" s="8" customFormat="1">
      <c r="B89" s="12"/>
      <c r="C89" s="13"/>
      <c r="D89" s="12"/>
      <c r="E89" s="12"/>
      <c r="F89" s="12"/>
      <c r="G89" s="12"/>
      <c r="H89" s="12"/>
    </row>
    <row r="90" spans="2:8" s="8" customFormat="1">
      <c r="B90" s="12"/>
      <c r="C90" s="13"/>
      <c r="D90" s="12"/>
      <c r="E90" s="12"/>
      <c r="F90" s="12"/>
      <c r="G90" s="12"/>
      <c r="H90" s="12"/>
    </row>
    <row r="91" spans="2:8" s="8" customFormat="1">
      <c r="B91" s="12"/>
      <c r="C91" s="13"/>
      <c r="D91" s="12"/>
      <c r="E91" s="12"/>
      <c r="F91" s="12"/>
      <c r="G91" s="12"/>
      <c r="H91" s="12"/>
    </row>
    <row r="92" spans="2:8" s="8" customFormat="1">
      <c r="B92" s="12"/>
      <c r="C92" s="13"/>
      <c r="D92" s="12"/>
      <c r="E92" s="12"/>
      <c r="F92" s="12"/>
      <c r="G92" s="12"/>
      <c r="H92" s="12"/>
    </row>
    <row r="93" spans="2:8" s="8" customFormat="1">
      <c r="B93" s="12"/>
      <c r="C93" s="13"/>
      <c r="D93" s="12"/>
      <c r="E93" s="12"/>
      <c r="F93" s="12"/>
      <c r="G93" s="12"/>
      <c r="H93" s="12"/>
    </row>
    <row r="94" spans="2:8" s="8" customFormat="1">
      <c r="B94" s="12"/>
      <c r="C94" s="13"/>
      <c r="D94" s="12"/>
      <c r="E94" s="12"/>
      <c r="F94" s="12"/>
      <c r="G94" s="12"/>
      <c r="H94" s="12"/>
    </row>
    <row r="95" spans="2:8" s="8" customFormat="1">
      <c r="B95" s="12"/>
      <c r="C95" s="13"/>
      <c r="D95" s="12"/>
      <c r="E95" s="12"/>
      <c r="F95" s="12"/>
      <c r="G95" s="12"/>
      <c r="H95" s="12"/>
    </row>
    <row r="96" spans="2:8" s="8" customFormat="1">
      <c r="B96" s="12"/>
      <c r="C96" s="13"/>
      <c r="D96" s="12"/>
      <c r="E96" s="12"/>
      <c r="F96" s="12"/>
      <c r="G96" s="12"/>
      <c r="H96" s="12"/>
    </row>
    <row r="97" spans="2:8" s="8" customFormat="1">
      <c r="B97" s="12"/>
      <c r="C97" s="13"/>
      <c r="D97" s="12"/>
      <c r="E97" s="12"/>
      <c r="F97" s="12"/>
      <c r="G97" s="12"/>
      <c r="H97" s="12"/>
    </row>
    <row r="98" spans="2:8" s="8" customFormat="1">
      <c r="B98" s="12"/>
      <c r="C98" s="13"/>
      <c r="D98" s="12"/>
      <c r="E98" s="12"/>
      <c r="F98" s="12"/>
      <c r="G98" s="12"/>
      <c r="H98" s="12"/>
    </row>
    <row r="99" spans="2:8" s="8" customFormat="1">
      <c r="B99" s="12"/>
      <c r="C99" s="13"/>
      <c r="D99" s="12"/>
      <c r="E99" s="12"/>
      <c r="F99" s="12"/>
      <c r="G99" s="12"/>
      <c r="H99" s="12"/>
    </row>
    <row r="100" spans="2:8" s="8" customFormat="1">
      <c r="B100" s="12"/>
      <c r="C100" s="13"/>
      <c r="D100" s="12"/>
      <c r="E100" s="12"/>
      <c r="F100" s="12"/>
      <c r="G100" s="12"/>
      <c r="H100" s="12"/>
    </row>
    <row r="101" spans="2:8" s="8" customFormat="1">
      <c r="B101" s="12"/>
      <c r="C101" s="13"/>
      <c r="D101" s="12"/>
      <c r="E101" s="12"/>
      <c r="F101" s="12"/>
      <c r="G101" s="12"/>
      <c r="H101" s="12"/>
    </row>
    <row r="102" spans="2:8" s="8" customFormat="1">
      <c r="B102" s="12"/>
      <c r="C102" s="13"/>
      <c r="D102" s="12"/>
      <c r="E102" s="12"/>
      <c r="F102" s="12"/>
      <c r="G102" s="12"/>
      <c r="H102" s="12"/>
    </row>
    <row r="103" spans="2:8" s="8" customFormat="1">
      <c r="B103" s="12"/>
      <c r="C103" s="13"/>
      <c r="D103" s="12"/>
      <c r="E103" s="12"/>
      <c r="F103" s="12"/>
      <c r="G103" s="12"/>
      <c r="H103" s="12"/>
    </row>
    <row r="104" spans="2:8" s="8" customFormat="1">
      <c r="B104" s="12"/>
      <c r="C104" s="13"/>
      <c r="D104" s="12"/>
      <c r="E104" s="12"/>
      <c r="F104" s="12"/>
      <c r="G104" s="12"/>
      <c r="H104" s="12"/>
    </row>
    <row r="105" spans="2:8" s="8" customFormat="1">
      <c r="B105" s="12"/>
      <c r="C105" s="13"/>
      <c r="D105" s="12"/>
      <c r="E105" s="12"/>
      <c r="F105" s="12"/>
      <c r="G105" s="12"/>
      <c r="H105" s="12"/>
    </row>
    <row r="106" spans="2:8" s="8" customFormat="1">
      <c r="B106" s="12"/>
      <c r="C106" s="13"/>
      <c r="D106" s="12"/>
      <c r="E106" s="12"/>
      <c r="F106" s="12"/>
      <c r="G106" s="12"/>
      <c r="H106" s="12"/>
    </row>
    <row r="107" spans="2:8" s="8" customFormat="1">
      <c r="B107" s="12"/>
      <c r="C107" s="13"/>
      <c r="D107" s="12"/>
      <c r="E107" s="12"/>
      <c r="F107" s="12"/>
      <c r="G107" s="12"/>
      <c r="H107" s="12"/>
    </row>
    <row r="108" spans="2:8" s="8" customFormat="1">
      <c r="B108" s="12"/>
      <c r="C108" s="13"/>
      <c r="D108" s="12"/>
      <c r="E108" s="12"/>
      <c r="F108" s="12"/>
      <c r="G108" s="12"/>
      <c r="H108" s="12"/>
    </row>
    <row r="109" spans="2:8" s="8" customFormat="1">
      <c r="B109" s="12"/>
      <c r="C109" s="13"/>
      <c r="D109" s="12"/>
      <c r="E109" s="12"/>
      <c r="F109" s="12"/>
      <c r="G109" s="12"/>
      <c r="H109" s="12"/>
    </row>
    <row r="110" spans="2:8" s="8" customFormat="1">
      <c r="B110" s="12"/>
      <c r="C110" s="13"/>
      <c r="D110" s="12"/>
      <c r="E110" s="12"/>
      <c r="F110" s="12"/>
      <c r="G110" s="12"/>
      <c r="H110" s="12"/>
    </row>
    <row r="111" spans="2:8" s="8" customFormat="1">
      <c r="B111" s="12"/>
      <c r="C111" s="13"/>
      <c r="D111" s="12"/>
      <c r="E111" s="12"/>
      <c r="F111" s="12"/>
      <c r="G111" s="12"/>
      <c r="H111" s="12"/>
    </row>
    <row r="112" spans="2:8" s="8" customFormat="1">
      <c r="B112" s="12"/>
      <c r="C112" s="13"/>
      <c r="D112" s="12"/>
      <c r="E112" s="12"/>
      <c r="F112" s="12"/>
      <c r="G112" s="12"/>
      <c r="H112" s="12"/>
    </row>
    <row r="113" spans="2:8" s="8" customFormat="1">
      <c r="B113" s="12"/>
      <c r="C113" s="13"/>
      <c r="D113" s="12"/>
      <c r="E113" s="12"/>
      <c r="F113" s="12"/>
      <c r="G113" s="12"/>
      <c r="H113" s="12"/>
    </row>
    <row r="114" spans="2:8" s="8" customFormat="1">
      <c r="B114" s="12"/>
      <c r="C114" s="13"/>
      <c r="D114" s="12"/>
      <c r="E114" s="12"/>
      <c r="F114" s="12"/>
      <c r="G114" s="12"/>
      <c r="H114" s="12"/>
    </row>
    <row r="115" spans="2:8" s="8" customFormat="1">
      <c r="B115" s="12"/>
      <c r="C115" s="13"/>
      <c r="D115" s="12"/>
      <c r="E115" s="12"/>
      <c r="F115" s="12"/>
      <c r="G115" s="12"/>
      <c r="H115" s="12"/>
    </row>
    <row r="116" spans="2:8" s="8" customFormat="1">
      <c r="B116" s="12"/>
      <c r="C116" s="13"/>
      <c r="D116" s="12"/>
      <c r="E116" s="12"/>
      <c r="F116" s="12"/>
      <c r="G116" s="12"/>
      <c r="H116" s="12"/>
    </row>
    <row r="117" spans="2:8" s="8" customFormat="1">
      <c r="B117" s="12"/>
      <c r="C117" s="13"/>
      <c r="D117" s="12"/>
      <c r="E117" s="12"/>
      <c r="F117" s="12"/>
      <c r="G117" s="12"/>
      <c r="H117" s="12"/>
    </row>
    <row r="118" spans="2:8" s="8" customFormat="1">
      <c r="B118" s="12"/>
      <c r="C118" s="13"/>
      <c r="D118" s="12"/>
      <c r="E118" s="12"/>
      <c r="F118" s="12"/>
      <c r="G118" s="12"/>
      <c r="H118" s="12"/>
    </row>
    <row r="119" spans="2:8" s="8" customFormat="1">
      <c r="B119" s="12"/>
      <c r="C119" s="13"/>
      <c r="D119" s="12"/>
      <c r="E119" s="12"/>
      <c r="F119" s="12"/>
      <c r="G119" s="12"/>
      <c r="H119" s="12"/>
    </row>
    <row r="120" spans="2:8" s="8" customFormat="1">
      <c r="B120" s="12"/>
      <c r="C120" s="13"/>
      <c r="D120" s="12"/>
      <c r="E120" s="12"/>
      <c r="F120" s="12"/>
      <c r="G120" s="12"/>
      <c r="H120" s="12"/>
    </row>
    <row r="121" spans="2:8" s="8" customFormat="1">
      <c r="B121" s="12"/>
      <c r="C121" s="13"/>
      <c r="D121" s="12"/>
      <c r="E121" s="12"/>
      <c r="F121" s="12"/>
      <c r="G121" s="12"/>
      <c r="H121" s="12"/>
    </row>
    <row r="122" spans="2:8" s="8" customFormat="1">
      <c r="B122" s="12"/>
      <c r="C122" s="13"/>
      <c r="D122" s="12"/>
      <c r="E122" s="12"/>
      <c r="F122" s="12"/>
      <c r="G122" s="12"/>
      <c r="H122" s="12"/>
    </row>
    <row r="123" spans="2:8" s="8" customFormat="1">
      <c r="B123" s="12"/>
      <c r="C123" s="13"/>
      <c r="D123" s="12"/>
      <c r="E123" s="12"/>
      <c r="F123" s="12"/>
      <c r="G123" s="12"/>
      <c r="H123" s="12"/>
    </row>
    <row r="124" spans="2:8" s="8" customFormat="1">
      <c r="B124" s="12"/>
      <c r="C124" s="13"/>
      <c r="D124" s="12"/>
      <c r="E124" s="12"/>
      <c r="F124" s="12"/>
      <c r="G124" s="12"/>
      <c r="H124" s="12"/>
    </row>
    <row r="125" spans="2:8" s="8" customFormat="1">
      <c r="B125" s="12"/>
      <c r="C125" s="13"/>
      <c r="D125" s="12"/>
      <c r="E125" s="12"/>
      <c r="F125" s="12"/>
      <c r="G125" s="12"/>
      <c r="H125" s="12"/>
    </row>
    <row r="126" spans="2:8" s="8" customFormat="1">
      <c r="B126" s="12"/>
      <c r="C126" s="13"/>
      <c r="D126" s="12"/>
      <c r="E126" s="12"/>
      <c r="F126" s="12"/>
      <c r="G126" s="12"/>
      <c r="H126" s="12"/>
    </row>
    <row r="127" spans="2:8" s="8" customFormat="1">
      <c r="B127" s="12"/>
      <c r="C127" s="13"/>
      <c r="D127" s="12"/>
      <c r="E127" s="12"/>
      <c r="F127" s="12"/>
      <c r="G127" s="12"/>
      <c r="H127" s="12"/>
    </row>
    <row r="128" spans="2:8" s="8" customFormat="1">
      <c r="B128" s="12"/>
      <c r="C128" s="13"/>
      <c r="D128" s="12"/>
      <c r="E128" s="12"/>
      <c r="F128" s="12"/>
      <c r="G128" s="12"/>
      <c r="H128" s="12"/>
    </row>
    <row r="129" spans="2:8" s="8" customFormat="1">
      <c r="B129" s="12"/>
      <c r="C129" s="13"/>
      <c r="D129" s="12"/>
      <c r="E129" s="12"/>
      <c r="F129" s="12"/>
      <c r="G129" s="12"/>
      <c r="H129" s="12"/>
    </row>
    <row r="130" spans="2:8" s="8" customFormat="1">
      <c r="B130" s="12"/>
      <c r="C130" s="13"/>
      <c r="D130" s="12"/>
      <c r="E130" s="12"/>
      <c r="F130" s="12"/>
      <c r="G130" s="12"/>
      <c r="H130" s="12"/>
    </row>
    <row r="131" spans="2:8" s="8" customFormat="1">
      <c r="B131" s="12"/>
      <c r="C131" s="13"/>
      <c r="D131" s="12"/>
      <c r="E131" s="12"/>
      <c r="F131" s="12"/>
      <c r="G131" s="12"/>
      <c r="H131" s="12"/>
    </row>
    <row r="132" spans="2:8" s="8" customFormat="1">
      <c r="B132" s="12"/>
      <c r="C132" s="13"/>
      <c r="D132" s="12"/>
      <c r="E132" s="12"/>
      <c r="F132" s="12"/>
      <c r="G132" s="12"/>
      <c r="H132" s="12"/>
    </row>
    <row r="133" spans="2:8" s="8" customFormat="1">
      <c r="B133" s="12"/>
      <c r="C133" s="13"/>
      <c r="D133" s="12"/>
      <c r="E133" s="12"/>
      <c r="F133" s="12"/>
      <c r="G133" s="12"/>
      <c r="H133" s="12"/>
    </row>
    <row r="134" spans="2:8" s="8" customFormat="1">
      <c r="B134" s="12"/>
      <c r="C134" s="13"/>
      <c r="D134" s="12"/>
      <c r="E134" s="12"/>
      <c r="F134" s="12"/>
      <c r="G134" s="12"/>
      <c r="H134" s="12"/>
    </row>
    <row r="135" spans="2:8" s="8" customFormat="1">
      <c r="B135" s="12"/>
      <c r="C135" s="13"/>
      <c r="D135" s="12"/>
      <c r="E135" s="12"/>
      <c r="F135" s="12"/>
      <c r="G135" s="12"/>
      <c r="H135" s="12"/>
    </row>
    <row r="136" spans="2:8" s="8" customFormat="1">
      <c r="B136" s="12"/>
      <c r="C136" s="13"/>
      <c r="D136" s="12"/>
      <c r="E136" s="12"/>
      <c r="F136" s="12"/>
      <c r="G136" s="12"/>
      <c r="H136" s="12"/>
    </row>
    <row r="137" spans="2:8" s="8" customFormat="1">
      <c r="B137" s="12"/>
      <c r="C137" s="13"/>
      <c r="D137" s="12"/>
      <c r="E137" s="12"/>
      <c r="F137" s="12"/>
      <c r="G137" s="12"/>
      <c r="H137" s="12"/>
    </row>
    <row r="138" spans="2:8" s="8" customFormat="1">
      <c r="B138" s="12"/>
      <c r="C138" s="13"/>
      <c r="D138" s="12"/>
      <c r="E138" s="12"/>
      <c r="F138" s="12"/>
      <c r="G138" s="12"/>
      <c r="H138" s="12"/>
    </row>
    <row r="139" spans="2:8" s="8" customFormat="1">
      <c r="B139" s="12"/>
      <c r="C139" s="13"/>
      <c r="D139" s="12"/>
      <c r="E139" s="12"/>
      <c r="F139" s="12"/>
      <c r="G139" s="12"/>
      <c r="H139" s="12"/>
    </row>
    <row r="140" spans="2:8" s="8" customFormat="1">
      <c r="B140" s="12"/>
      <c r="C140" s="13"/>
      <c r="D140" s="12"/>
      <c r="E140" s="12"/>
      <c r="F140" s="12"/>
      <c r="G140" s="12"/>
      <c r="H140" s="12"/>
    </row>
    <row r="141" spans="2:8" s="8" customFormat="1">
      <c r="B141" s="12"/>
      <c r="C141" s="13"/>
      <c r="D141" s="12"/>
      <c r="E141" s="12"/>
      <c r="F141" s="12"/>
      <c r="G141" s="12"/>
      <c r="H141" s="12"/>
    </row>
    <row r="142" spans="2:8" s="8" customFormat="1">
      <c r="B142" s="12"/>
      <c r="C142" s="13"/>
      <c r="D142" s="12"/>
      <c r="E142" s="12"/>
      <c r="F142" s="12"/>
      <c r="G142" s="12"/>
      <c r="H142" s="12"/>
    </row>
    <row r="143" spans="2:8" s="8" customFormat="1">
      <c r="B143" s="12"/>
      <c r="C143" s="13"/>
      <c r="D143" s="12"/>
      <c r="E143" s="12"/>
      <c r="F143" s="12"/>
      <c r="G143" s="12"/>
      <c r="H143" s="12"/>
    </row>
    <row r="144" spans="2:8" s="8" customFormat="1">
      <c r="B144" s="12"/>
      <c r="C144" s="13"/>
      <c r="D144" s="12"/>
      <c r="E144" s="12"/>
      <c r="F144" s="12"/>
      <c r="G144" s="12"/>
      <c r="H144" s="12"/>
    </row>
    <row r="145" spans="2:8" s="8" customFormat="1">
      <c r="B145" s="12"/>
      <c r="C145" s="13"/>
      <c r="D145" s="12"/>
      <c r="E145" s="12"/>
      <c r="F145" s="12"/>
      <c r="G145" s="12"/>
      <c r="H145" s="12"/>
    </row>
    <row r="146" spans="2:8" s="8" customFormat="1">
      <c r="B146" s="12"/>
      <c r="C146" s="13"/>
      <c r="D146" s="12"/>
      <c r="E146" s="12"/>
      <c r="F146" s="12"/>
      <c r="G146" s="12"/>
      <c r="H146" s="12"/>
    </row>
    <row r="147" spans="2:8" s="8" customFormat="1">
      <c r="B147" s="12"/>
      <c r="C147" s="13"/>
      <c r="D147" s="12"/>
      <c r="E147" s="12"/>
      <c r="F147" s="12"/>
      <c r="G147" s="12"/>
      <c r="H147" s="12"/>
    </row>
    <row r="148" spans="2:8" s="8" customFormat="1">
      <c r="B148" s="12"/>
      <c r="C148" s="13"/>
      <c r="D148" s="12"/>
      <c r="E148" s="12"/>
      <c r="F148" s="12"/>
      <c r="G148" s="12"/>
      <c r="H148" s="12"/>
    </row>
    <row r="149" spans="2:8" s="8" customFormat="1">
      <c r="B149" s="12"/>
      <c r="C149" s="13"/>
      <c r="D149" s="12"/>
      <c r="E149" s="12"/>
      <c r="F149" s="12"/>
      <c r="G149" s="12"/>
      <c r="H149" s="12"/>
    </row>
    <row r="150" spans="2:8" s="8" customFormat="1">
      <c r="B150" s="12"/>
      <c r="C150" s="13"/>
      <c r="D150" s="12"/>
      <c r="E150" s="12"/>
      <c r="F150" s="12"/>
      <c r="G150" s="12"/>
      <c r="H150" s="12"/>
    </row>
    <row r="151" spans="2:8" s="8" customFormat="1">
      <c r="B151" s="12"/>
      <c r="C151" s="13"/>
      <c r="D151" s="12"/>
      <c r="E151" s="12"/>
      <c r="F151" s="12"/>
      <c r="G151" s="12"/>
      <c r="H151" s="12"/>
    </row>
    <row r="152" spans="2:8" s="8" customFormat="1">
      <c r="B152" s="12"/>
      <c r="C152" s="13"/>
      <c r="D152" s="12"/>
      <c r="E152" s="12"/>
      <c r="F152" s="12"/>
      <c r="G152" s="12"/>
      <c r="H152" s="12"/>
    </row>
    <row r="153" spans="2:8" s="8" customFormat="1">
      <c r="B153" s="12"/>
      <c r="C153" s="13"/>
      <c r="D153" s="12"/>
      <c r="E153" s="12"/>
      <c r="F153" s="12"/>
      <c r="G153" s="12"/>
      <c r="H153" s="12"/>
    </row>
    <row r="154" spans="2:8" s="8" customFormat="1">
      <c r="B154" s="12"/>
      <c r="C154" s="13"/>
      <c r="D154" s="12"/>
      <c r="E154" s="12"/>
      <c r="F154" s="12"/>
      <c r="G154" s="12"/>
      <c r="H154" s="12"/>
    </row>
    <row r="155" spans="2:8" s="8" customFormat="1">
      <c r="B155" s="12"/>
      <c r="C155" s="13"/>
      <c r="D155" s="12"/>
      <c r="E155" s="12"/>
      <c r="F155" s="12"/>
      <c r="G155" s="12"/>
      <c r="H155" s="12"/>
    </row>
    <row r="156" spans="2:8" s="8" customFormat="1">
      <c r="B156" s="12"/>
      <c r="C156" s="13"/>
      <c r="D156" s="12"/>
      <c r="E156" s="12"/>
      <c r="F156" s="12"/>
      <c r="G156" s="12"/>
      <c r="H156" s="12"/>
    </row>
    <row r="157" spans="2:8" s="8" customFormat="1">
      <c r="B157" s="12"/>
      <c r="C157" s="13"/>
      <c r="D157" s="12"/>
      <c r="E157" s="12"/>
      <c r="F157" s="12"/>
      <c r="G157" s="12"/>
      <c r="H157" s="12"/>
    </row>
    <row r="158" spans="2:8" s="8" customFormat="1">
      <c r="B158" s="12"/>
      <c r="C158" s="13"/>
      <c r="D158" s="12"/>
      <c r="E158" s="12"/>
      <c r="F158" s="12"/>
      <c r="G158" s="12"/>
      <c r="H158" s="12"/>
    </row>
    <row r="159" spans="2:8" s="8" customFormat="1">
      <c r="B159" s="12"/>
      <c r="C159" s="13"/>
      <c r="D159" s="12"/>
      <c r="E159" s="12"/>
      <c r="F159" s="12"/>
      <c r="G159" s="12"/>
      <c r="H159" s="12"/>
    </row>
    <row r="160" spans="2:8" s="8" customFormat="1">
      <c r="B160" s="12"/>
      <c r="C160" s="13"/>
      <c r="D160" s="12"/>
      <c r="E160" s="12"/>
      <c r="F160" s="12"/>
      <c r="G160" s="12"/>
      <c r="H160" s="12"/>
    </row>
    <row r="161" spans="2:8" s="8" customFormat="1">
      <c r="B161" s="12"/>
      <c r="C161" s="13"/>
      <c r="D161" s="12"/>
      <c r="E161" s="12"/>
      <c r="F161" s="12"/>
      <c r="G161" s="12"/>
      <c r="H161" s="12"/>
    </row>
    <row r="162" spans="2:8" s="8" customFormat="1">
      <c r="B162" s="12"/>
      <c r="C162" s="13"/>
      <c r="D162" s="12"/>
      <c r="E162" s="12"/>
      <c r="F162" s="12"/>
      <c r="G162" s="12"/>
      <c r="H162" s="12"/>
    </row>
    <row r="163" spans="2:8" s="8" customFormat="1">
      <c r="B163" s="12"/>
      <c r="C163" s="13"/>
      <c r="D163" s="12"/>
      <c r="E163" s="12"/>
      <c r="F163" s="12"/>
      <c r="G163" s="12"/>
      <c r="H163" s="12"/>
    </row>
    <row r="164" spans="2:8" s="8" customFormat="1">
      <c r="B164" s="12"/>
      <c r="C164" s="13"/>
      <c r="D164" s="12"/>
      <c r="E164" s="12"/>
      <c r="F164" s="12"/>
      <c r="G164" s="12"/>
      <c r="H164" s="12"/>
    </row>
    <row r="165" spans="2:8" s="8" customFormat="1">
      <c r="B165" s="12"/>
      <c r="C165" s="13"/>
      <c r="D165" s="12"/>
      <c r="E165" s="12"/>
      <c r="F165" s="12"/>
      <c r="G165" s="12"/>
      <c r="H165" s="12"/>
    </row>
    <row r="166" spans="2:8" s="8" customFormat="1">
      <c r="B166" s="12"/>
      <c r="C166" s="13"/>
      <c r="D166" s="12"/>
      <c r="E166" s="12"/>
      <c r="F166" s="12"/>
      <c r="G166" s="12"/>
      <c r="H166" s="12"/>
    </row>
    <row r="167" spans="2:8" s="8" customFormat="1">
      <c r="B167" s="12"/>
      <c r="C167" s="13"/>
      <c r="D167" s="12"/>
      <c r="E167" s="12"/>
      <c r="F167" s="12"/>
      <c r="G167" s="12"/>
      <c r="H167" s="12"/>
    </row>
    <row r="168" spans="2:8" s="8" customFormat="1">
      <c r="B168" s="12"/>
      <c r="C168" s="13"/>
      <c r="D168" s="12"/>
      <c r="E168" s="12"/>
      <c r="F168" s="12"/>
      <c r="G168" s="12"/>
      <c r="H168" s="12"/>
    </row>
    <row r="169" spans="2:8" s="8" customFormat="1">
      <c r="B169" s="12"/>
      <c r="C169" s="13"/>
      <c r="D169" s="12"/>
      <c r="E169" s="12"/>
      <c r="F169" s="12"/>
      <c r="G169" s="12"/>
      <c r="H169" s="12"/>
    </row>
    <row r="170" spans="2:8" s="8" customFormat="1">
      <c r="B170" s="12"/>
      <c r="C170" s="13"/>
      <c r="D170" s="12"/>
      <c r="E170" s="12"/>
      <c r="F170" s="12"/>
      <c r="G170" s="12"/>
      <c r="H170" s="12"/>
    </row>
    <row r="171" spans="2:8" s="8" customFormat="1">
      <c r="B171" s="12"/>
      <c r="C171" s="13"/>
      <c r="D171" s="12"/>
      <c r="E171" s="12"/>
      <c r="F171" s="12"/>
      <c r="G171" s="12"/>
      <c r="H171" s="12"/>
    </row>
    <row r="172" spans="2:8" s="8" customFormat="1">
      <c r="B172" s="12"/>
      <c r="C172" s="13"/>
      <c r="D172" s="12"/>
      <c r="E172" s="12"/>
      <c r="F172" s="12"/>
      <c r="G172" s="12"/>
      <c r="H172" s="12"/>
    </row>
    <row r="173" spans="2:8" s="8" customFormat="1">
      <c r="B173" s="12"/>
      <c r="C173" s="13"/>
      <c r="D173" s="12"/>
      <c r="E173" s="12"/>
      <c r="F173" s="12"/>
      <c r="G173" s="12"/>
      <c r="H173" s="12"/>
    </row>
    <row r="174" spans="2:8" s="8" customFormat="1">
      <c r="B174" s="12"/>
      <c r="C174" s="13"/>
      <c r="D174" s="12"/>
      <c r="E174" s="12"/>
      <c r="F174" s="12"/>
      <c r="G174" s="12"/>
      <c r="H174" s="12"/>
    </row>
    <row r="175" spans="2:8" s="8" customFormat="1">
      <c r="B175" s="12"/>
      <c r="C175" s="13"/>
      <c r="D175" s="12"/>
      <c r="E175" s="12"/>
      <c r="F175" s="12"/>
      <c r="G175" s="12"/>
      <c r="H175" s="12"/>
    </row>
    <row r="176" spans="2:8" s="8" customFormat="1">
      <c r="B176" s="12"/>
      <c r="C176" s="13"/>
      <c r="D176" s="12"/>
      <c r="E176" s="12"/>
      <c r="F176" s="12"/>
      <c r="G176" s="12"/>
      <c r="H176" s="12"/>
    </row>
    <row r="177" spans="2:8" s="8" customFormat="1">
      <c r="B177" s="12"/>
      <c r="C177" s="13"/>
      <c r="D177" s="12"/>
      <c r="E177" s="12"/>
      <c r="F177" s="12"/>
      <c r="G177" s="12"/>
      <c r="H177" s="12"/>
    </row>
    <row r="178" spans="2:8" s="8" customFormat="1">
      <c r="B178" s="12"/>
      <c r="C178" s="13"/>
      <c r="D178" s="12"/>
      <c r="E178" s="12"/>
      <c r="F178" s="12"/>
      <c r="G178" s="12"/>
      <c r="H178" s="12"/>
    </row>
    <row r="179" spans="2:8" s="8" customFormat="1">
      <c r="B179" s="12"/>
      <c r="C179" s="13"/>
      <c r="D179" s="12"/>
      <c r="E179" s="12"/>
      <c r="F179" s="12"/>
      <c r="G179" s="12"/>
      <c r="H179" s="12"/>
    </row>
    <row r="180" spans="2:8" s="8" customFormat="1">
      <c r="B180" s="12"/>
      <c r="C180" s="13"/>
      <c r="D180" s="12"/>
      <c r="E180" s="12"/>
      <c r="F180" s="12"/>
      <c r="G180" s="12"/>
      <c r="H180" s="12"/>
    </row>
    <row r="181" spans="2:8" s="8" customFormat="1">
      <c r="B181" s="12"/>
      <c r="C181" s="13"/>
      <c r="D181" s="12"/>
      <c r="E181" s="12"/>
      <c r="F181" s="12"/>
      <c r="G181" s="12"/>
      <c r="H181" s="12"/>
    </row>
    <row r="182" spans="2:8" s="8" customFormat="1">
      <c r="B182" s="12"/>
      <c r="C182" s="13"/>
      <c r="D182" s="12"/>
      <c r="E182" s="12"/>
      <c r="F182" s="12"/>
      <c r="G182" s="12"/>
      <c r="H182" s="12"/>
    </row>
    <row r="183" spans="2:8" s="8" customFormat="1">
      <c r="B183" s="12"/>
      <c r="C183" s="13"/>
      <c r="D183" s="12"/>
      <c r="E183" s="12"/>
      <c r="F183" s="12"/>
      <c r="G183" s="12"/>
      <c r="H183" s="12"/>
    </row>
    <row r="184" spans="2:8" s="8" customFormat="1">
      <c r="B184" s="12"/>
      <c r="C184" s="13"/>
      <c r="D184" s="12"/>
      <c r="E184" s="12"/>
      <c r="F184" s="12"/>
      <c r="G184" s="12"/>
      <c r="H184" s="12"/>
    </row>
    <row r="185" spans="2:8" s="8" customFormat="1">
      <c r="B185" s="12"/>
      <c r="C185" s="13"/>
      <c r="D185" s="12"/>
      <c r="E185" s="12"/>
      <c r="F185" s="12"/>
      <c r="G185" s="12"/>
      <c r="H185" s="12"/>
    </row>
    <row r="186" spans="2:8" s="8" customFormat="1">
      <c r="B186" s="12"/>
      <c r="C186" s="13"/>
      <c r="D186" s="12"/>
      <c r="E186" s="12"/>
      <c r="F186" s="12"/>
      <c r="G186" s="12"/>
      <c r="H186" s="12"/>
    </row>
    <row r="187" spans="2:8" s="8" customFormat="1">
      <c r="B187" s="12"/>
      <c r="C187" s="13"/>
      <c r="D187" s="12"/>
      <c r="E187" s="12"/>
      <c r="F187" s="12"/>
      <c r="G187" s="12"/>
      <c r="H187" s="12"/>
    </row>
    <row r="188" spans="2:8" s="8" customFormat="1">
      <c r="B188" s="12"/>
      <c r="C188" s="13"/>
      <c r="D188" s="12"/>
      <c r="E188" s="12"/>
      <c r="F188" s="12"/>
      <c r="G188" s="12"/>
      <c r="H188" s="12"/>
    </row>
    <row r="189" spans="2:8" s="8" customFormat="1">
      <c r="B189" s="12"/>
      <c r="C189" s="13"/>
      <c r="D189" s="12"/>
      <c r="E189" s="12"/>
      <c r="F189" s="12"/>
      <c r="G189" s="12"/>
      <c r="H189" s="12"/>
    </row>
    <row r="190" spans="2:8" s="8" customFormat="1">
      <c r="B190" s="12"/>
      <c r="C190" s="13"/>
      <c r="D190" s="12"/>
      <c r="E190" s="12"/>
      <c r="F190" s="12"/>
      <c r="G190" s="12"/>
      <c r="H190" s="12"/>
    </row>
    <row r="191" spans="2:8" s="8" customFormat="1">
      <c r="B191" s="12"/>
      <c r="C191" s="13"/>
      <c r="D191" s="12"/>
      <c r="E191" s="12"/>
      <c r="F191" s="12"/>
      <c r="G191" s="12"/>
      <c r="H191" s="12"/>
    </row>
    <row r="192" spans="2:8" s="8" customFormat="1">
      <c r="B192" s="12"/>
      <c r="C192" s="13"/>
      <c r="D192" s="12"/>
      <c r="E192" s="12"/>
      <c r="F192" s="12"/>
      <c r="G192" s="12"/>
      <c r="H192" s="12"/>
    </row>
    <row r="193" spans="2:8" s="8" customFormat="1">
      <c r="B193" s="12"/>
      <c r="C193" s="13"/>
      <c r="D193" s="12"/>
      <c r="E193" s="12"/>
      <c r="F193" s="12"/>
      <c r="G193" s="12"/>
      <c r="H193" s="12"/>
    </row>
    <row r="194" spans="2:8" s="8" customFormat="1">
      <c r="B194" s="12"/>
      <c r="C194" s="13"/>
      <c r="D194" s="12"/>
      <c r="E194" s="12"/>
      <c r="F194" s="12"/>
      <c r="G194" s="12"/>
      <c r="H194" s="12"/>
    </row>
    <row r="195" spans="2:8" s="8" customFormat="1">
      <c r="B195" s="12"/>
      <c r="C195" s="13"/>
      <c r="D195" s="12"/>
      <c r="E195" s="12"/>
      <c r="F195" s="12"/>
      <c r="G195" s="12"/>
      <c r="H195" s="12"/>
    </row>
    <row r="196" spans="2:8" s="8" customFormat="1">
      <c r="B196" s="12"/>
      <c r="C196" s="13"/>
      <c r="D196" s="12"/>
      <c r="E196" s="12"/>
      <c r="F196" s="12"/>
      <c r="G196" s="12"/>
      <c r="H196" s="12"/>
    </row>
    <row r="197" spans="2:8" s="8" customFormat="1">
      <c r="B197" s="12"/>
      <c r="C197" s="13"/>
      <c r="D197" s="12"/>
      <c r="E197" s="12"/>
      <c r="F197" s="12"/>
      <c r="G197" s="12"/>
      <c r="H197" s="12"/>
    </row>
    <row r="198" spans="2:8" s="8" customFormat="1">
      <c r="B198" s="12"/>
      <c r="C198" s="13"/>
      <c r="D198" s="12"/>
      <c r="E198" s="12"/>
      <c r="F198" s="12"/>
      <c r="G198" s="12"/>
      <c r="H198" s="12"/>
    </row>
    <row r="199" spans="2:8" s="8" customFormat="1">
      <c r="B199" s="12"/>
      <c r="C199" s="13"/>
      <c r="D199" s="12"/>
      <c r="E199" s="12"/>
      <c r="F199" s="12"/>
      <c r="G199" s="12"/>
      <c r="H199" s="12"/>
    </row>
    <row r="200" spans="2:8" s="8" customFormat="1">
      <c r="B200" s="12"/>
      <c r="C200" s="13"/>
      <c r="D200" s="12"/>
      <c r="E200" s="12"/>
      <c r="F200" s="12"/>
      <c r="G200" s="12"/>
      <c r="H200" s="12"/>
    </row>
    <row r="201" spans="2:8" s="8" customFormat="1">
      <c r="B201" s="12"/>
      <c r="C201" s="13"/>
      <c r="D201" s="12"/>
      <c r="E201" s="12"/>
      <c r="F201" s="12"/>
      <c r="G201" s="12"/>
      <c r="H201" s="12"/>
    </row>
    <row r="202" spans="2:8" s="8" customFormat="1">
      <c r="B202" s="12"/>
      <c r="C202" s="13"/>
      <c r="D202" s="12"/>
      <c r="E202" s="12"/>
      <c r="F202" s="12"/>
      <c r="G202" s="12"/>
      <c r="H202" s="12"/>
    </row>
    <row r="203" spans="2:8" s="8" customFormat="1">
      <c r="B203" s="12"/>
      <c r="C203" s="13"/>
      <c r="D203" s="12"/>
      <c r="E203" s="12"/>
      <c r="F203" s="12"/>
      <c r="G203" s="12"/>
      <c r="H203" s="12"/>
    </row>
    <row r="204" spans="2:8" s="8" customFormat="1">
      <c r="B204" s="12"/>
      <c r="C204" s="13"/>
      <c r="D204" s="12"/>
      <c r="E204" s="12"/>
      <c r="F204" s="12"/>
      <c r="G204" s="12"/>
      <c r="H204" s="12"/>
    </row>
    <row r="205" spans="2:8" s="8" customFormat="1">
      <c r="B205" s="12"/>
      <c r="C205" s="13"/>
      <c r="D205" s="12"/>
      <c r="E205" s="12"/>
      <c r="F205" s="12"/>
      <c r="G205" s="12"/>
      <c r="H205" s="12"/>
    </row>
    <row r="206" spans="2:8" s="8" customFormat="1">
      <c r="B206" s="12"/>
      <c r="C206" s="13"/>
      <c r="D206" s="12"/>
      <c r="E206" s="12"/>
      <c r="F206" s="12"/>
      <c r="G206" s="12"/>
      <c r="H206" s="12"/>
    </row>
    <row r="207" spans="2:8" s="8" customFormat="1">
      <c r="B207" s="12"/>
      <c r="C207" s="13"/>
      <c r="D207" s="12"/>
      <c r="E207" s="12"/>
      <c r="F207" s="12"/>
      <c r="G207" s="12"/>
      <c r="H207" s="12"/>
    </row>
    <row r="208" spans="2:8" s="8" customFormat="1">
      <c r="B208" s="12"/>
      <c r="C208" s="13"/>
      <c r="D208" s="12"/>
      <c r="E208" s="12"/>
      <c r="F208" s="12"/>
      <c r="G208" s="12"/>
      <c r="H208" s="12"/>
    </row>
    <row r="209" spans="2:8" s="8" customFormat="1">
      <c r="B209" s="12"/>
      <c r="C209" s="13"/>
      <c r="D209" s="12"/>
      <c r="E209" s="12"/>
      <c r="F209" s="12"/>
      <c r="G209" s="12"/>
      <c r="H209" s="12"/>
    </row>
    <row r="210" spans="2:8" s="8" customFormat="1">
      <c r="B210" s="12"/>
      <c r="C210" s="13"/>
      <c r="D210" s="12"/>
      <c r="E210" s="12"/>
      <c r="F210" s="12"/>
      <c r="G210" s="12"/>
      <c r="H210" s="12"/>
    </row>
    <row r="211" spans="2:8" s="8" customFormat="1">
      <c r="B211" s="12"/>
      <c r="C211" s="13"/>
      <c r="D211" s="12"/>
      <c r="E211" s="12"/>
      <c r="F211" s="12"/>
      <c r="G211" s="12"/>
      <c r="H211" s="12"/>
    </row>
    <row r="212" spans="2:8" s="8" customFormat="1">
      <c r="B212" s="12"/>
      <c r="C212" s="13"/>
      <c r="D212" s="12"/>
      <c r="E212" s="12"/>
      <c r="F212" s="12"/>
      <c r="G212" s="12"/>
      <c r="H212" s="12"/>
    </row>
    <row r="213" spans="2:8" s="8" customFormat="1">
      <c r="B213" s="12"/>
      <c r="C213" s="13"/>
      <c r="D213" s="12"/>
      <c r="E213" s="12"/>
      <c r="F213" s="12"/>
      <c r="G213" s="12"/>
      <c r="H213" s="12"/>
    </row>
    <row r="214" spans="2:8" s="8" customFormat="1">
      <c r="B214" s="12"/>
      <c r="C214" s="13"/>
      <c r="D214" s="12"/>
      <c r="E214" s="12"/>
      <c r="F214" s="12"/>
      <c r="G214" s="12"/>
      <c r="H214" s="12"/>
    </row>
    <row r="215" spans="2:8" s="8" customFormat="1">
      <c r="B215" s="12"/>
      <c r="C215" s="13"/>
      <c r="D215" s="12"/>
      <c r="E215" s="12"/>
      <c r="F215" s="12"/>
      <c r="G215" s="12"/>
      <c r="H215" s="12"/>
    </row>
    <row r="216" spans="2:8" s="8" customFormat="1">
      <c r="B216" s="12"/>
      <c r="C216" s="13"/>
      <c r="D216" s="12"/>
      <c r="E216" s="12"/>
      <c r="F216" s="12"/>
      <c r="G216" s="12"/>
      <c r="H216" s="12"/>
    </row>
    <row r="217" spans="2:8" s="8" customFormat="1">
      <c r="B217" s="12"/>
      <c r="C217" s="13"/>
      <c r="D217" s="12"/>
      <c r="E217" s="12"/>
      <c r="F217" s="12"/>
      <c r="G217" s="12"/>
      <c r="H217" s="12"/>
    </row>
    <row r="218" spans="2:8" s="8" customFormat="1">
      <c r="B218" s="12"/>
      <c r="C218" s="13"/>
      <c r="D218" s="12"/>
      <c r="E218" s="12"/>
      <c r="F218" s="12"/>
      <c r="G218" s="12"/>
      <c r="H218" s="12"/>
    </row>
    <row r="219" spans="2:8" s="8" customFormat="1">
      <c r="B219" s="12"/>
      <c r="C219" s="13"/>
      <c r="D219" s="12"/>
      <c r="E219" s="12"/>
      <c r="F219" s="12"/>
      <c r="G219" s="12"/>
      <c r="H219" s="12"/>
    </row>
    <row r="220" spans="2:8" s="8" customFormat="1">
      <c r="B220" s="12"/>
      <c r="C220" s="13"/>
      <c r="D220" s="12"/>
      <c r="E220" s="12"/>
      <c r="F220" s="12"/>
      <c r="G220" s="12"/>
      <c r="H220" s="12"/>
    </row>
    <row r="221" spans="2:8" s="8" customFormat="1">
      <c r="B221" s="12"/>
      <c r="C221" s="13"/>
      <c r="D221" s="12"/>
      <c r="E221" s="12"/>
      <c r="F221" s="12"/>
      <c r="G221" s="12"/>
      <c r="H221" s="12"/>
    </row>
    <row r="222" spans="2:8" s="8" customFormat="1">
      <c r="B222" s="12"/>
      <c r="C222" s="13"/>
      <c r="D222" s="12"/>
      <c r="E222" s="12"/>
      <c r="F222" s="12"/>
      <c r="G222" s="12"/>
      <c r="H222" s="12"/>
    </row>
    <row r="223" spans="2:8" s="8" customFormat="1">
      <c r="B223" s="12"/>
      <c r="C223" s="13"/>
      <c r="D223" s="12"/>
      <c r="E223" s="12"/>
      <c r="F223" s="12"/>
      <c r="G223" s="12"/>
      <c r="H223" s="12"/>
    </row>
    <row r="224" spans="2:8" s="8" customFormat="1">
      <c r="B224" s="12"/>
      <c r="C224" s="13"/>
      <c r="D224" s="12"/>
      <c r="E224" s="12"/>
      <c r="F224" s="12"/>
      <c r="G224" s="12"/>
      <c r="H224" s="12"/>
    </row>
    <row r="225" spans="2:8" s="8" customFormat="1">
      <c r="B225" s="12"/>
      <c r="C225" s="13"/>
      <c r="D225" s="12"/>
      <c r="E225" s="12"/>
      <c r="F225" s="12"/>
      <c r="G225" s="12"/>
      <c r="H225" s="12"/>
    </row>
    <row r="226" spans="2:8" s="8" customFormat="1">
      <c r="B226" s="12"/>
      <c r="C226" s="13"/>
      <c r="D226" s="12"/>
      <c r="E226" s="12"/>
      <c r="F226" s="12"/>
      <c r="G226" s="12"/>
      <c r="H226" s="12"/>
    </row>
    <row r="227" spans="2:8" s="8" customFormat="1">
      <c r="B227" s="12"/>
      <c r="C227" s="13"/>
      <c r="D227" s="12"/>
      <c r="E227" s="12"/>
      <c r="F227" s="12"/>
      <c r="G227" s="12"/>
      <c r="H227" s="12"/>
    </row>
    <row r="228" spans="2:8" s="8" customFormat="1">
      <c r="B228" s="12"/>
      <c r="C228" s="13"/>
      <c r="D228" s="12"/>
      <c r="E228" s="12"/>
      <c r="F228" s="12"/>
      <c r="G228" s="12"/>
      <c r="H228" s="12"/>
    </row>
    <row r="229" spans="2:8" s="8" customFormat="1">
      <c r="B229" s="12"/>
      <c r="C229" s="13"/>
      <c r="D229" s="12"/>
      <c r="E229" s="12"/>
      <c r="F229" s="12"/>
      <c r="G229" s="12"/>
      <c r="H229" s="12"/>
    </row>
    <row r="230" spans="2:8" s="8" customFormat="1">
      <c r="B230" s="12"/>
      <c r="C230" s="13"/>
      <c r="D230" s="12"/>
      <c r="E230" s="12"/>
      <c r="F230" s="12"/>
      <c r="G230" s="12"/>
      <c r="H230" s="12"/>
    </row>
    <row r="231" spans="2:8" s="8" customFormat="1">
      <c r="B231" s="12"/>
      <c r="C231" s="13"/>
      <c r="D231" s="12"/>
      <c r="E231" s="12"/>
      <c r="F231" s="12"/>
      <c r="G231" s="12"/>
      <c r="H231" s="12"/>
    </row>
    <row r="232" spans="2:8" s="8" customFormat="1">
      <c r="B232" s="12"/>
      <c r="C232" s="13"/>
      <c r="D232" s="12"/>
      <c r="E232" s="12"/>
      <c r="F232" s="12"/>
      <c r="G232" s="12"/>
      <c r="H232" s="12"/>
    </row>
    <row r="233" spans="2:8" s="8" customFormat="1">
      <c r="B233" s="12"/>
      <c r="C233" s="13"/>
      <c r="D233" s="12"/>
      <c r="E233" s="12"/>
      <c r="F233" s="12"/>
      <c r="G233" s="12"/>
      <c r="H233" s="12"/>
    </row>
    <row r="234" spans="2:8" s="8" customFormat="1">
      <c r="B234" s="12"/>
      <c r="C234" s="13"/>
      <c r="D234" s="12"/>
      <c r="E234" s="12"/>
      <c r="F234" s="12"/>
      <c r="G234" s="12"/>
      <c r="H234" s="12"/>
    </row>
    <row r="235" spans="2:8" s="8" customFormat="1">
      <c r="B235" s="12"/>
      <c r="C235" s="13"/>
      <c r="D235" s="12"/>
      <c r="E235" s="12"/>
      <c r="F235" s="12"/>
      <c r="G235" s="12"/>
      <c r="H235" s="12"/>
    </row>
    <row r="236" spans="2:8" s="8" customFormat="1">
      <c r="B236" s="12"/>
      <c r="C236" s="13"/>
      <c r="D236" s="12"/>
      <c r="E236" s="12"/>
      <c r="F236" s="12"/>
      <c r="G236" s="12"/>
      <c r="H236" s="12"/>
    </row>
    <row r="237" spans="2:8" s="8" customFormat="1">
      <c r="B237" s="12"/>
      <c r="C237" s="13"/>
      <c r="D237" s="12"/>
      <c r="E237" s="12"/>
      <c r="F237" s="12"/>
      <c r="G237" s="12"/>
      <c r="H237" s="12"/>
    </row>
    <row r="238" spans="2:8" s="8" customFormat="1">
      <c r="B238" s="12"/>
      <c r="C238" s="13"/>
      <c r="D238" s="12"/>
      <c r="E238" s="12"/>
      <c r="F238" s="12"/>
      <c r="G238" s="12"/>
      <c r="H238" s="12"/>
    </row>
    <row r="239" spans="2:8" s="8" customFormat="1">
      <c r="B239" s="12"/>
      <c r="C239" s="13"/>
      <c r="D239" s="12"/>
      <c r="E239" s="12"/>
      <c r="F239" s="12"/>
      <c r="G239" s="12"/>
      <c r="H239" s="12"/>
    </row>
    <row r="240" spans="2:8" s="8" customFormat="1">
      <c r="B240" s="12"/>
      <c r="C240" s="13"/>
      <c r="D240" s="12"/>
      <c r="E240" s="12"/>
      <c r="F240" s="12"/>
      <c r="G240" s="12"/>
      <c r="H240" s="12"/>
    </row>
    <row r="241" spans="2:8" s="8" customFormat="1">
      <c r="B241" s="12"/>
      <c r="C241" s="13"/>
      <c r="D241" s="12"/>
      <c r="E241" s="12"/>
      <c r="F241" s="12"/>
      <c r="G241" s="12"/>
      <c r="H241" s="12"/>
    </row>
    <row r="242" spans="2:8" s="8" customFormat="1">
      <c r="B242" s="14"/>
      <c r="C242" s="13"/>
      <c r="D242" s="12"/>
      <c r="E242" s="12"/>
      <c r="F242" s="12"/>
      <c r="G242" s="12"/>
      <c r="H242" s="12"/>
    </row>
    <row r="243" spans="2:8" s="8" customFormat="1">
      <c r="B243" s="14"/>
      <c r="C243" s="13"/>
      <c r="D243" s="12"/>
      <c r="E243" s="12"/>
      <c r="F243" s="12"/>
      <c r="G243" s="12"/>
      <c r="H243" s="12"/>
    </row>
    <row r="244" spans="2:8" s="8" customFormat="1">
      <c r="B244" s="14"/>
      <c r="C244" s="13"/>
      <c r="D244" s="12"/>
      <c r="E244" s="12"/>
      <c r="F244" s="12"/>
      <c r="G244" s="12"/>
      <c r="H244" s="12"/>
    </row>
    <row r="245" spans="2:8" s="8" customFormat="1">
      <c r="B245" s="14"/>
      <c r="C245" s="13"/>
      <c r="D245" s="12"/>
      <c r="E245" s="12"/>
      <c r="F245" s="12"/>
      <c r="G245" s="12"/>
      <c r="H245" s="12"/>
    </row>
    <row r="246" spans="2:8" s="8" customFormat="1">
      <c r="B246" s="14"/>
      <c r="C246" s="13"/>
      <c r="D246" s="12"/>
      <c r="E246" s="12"/>
      <c r="F246" s="12"/>
      <c r="G246" s="12"/>
      <c r="H246" s="12"/>
    </row>
    <row r="247" spans="2:8" s="8" customFormat="1">
      <c r="B247" s="14"/>
      <c r="C247" s="13"/>
      <c r="D247" s="12"/>
      <c r="E247" s="12"/>
      <c r="F247" s="12"/>
      <c r="G247" s="12"/>
      <c r="H247" s="12"/>
    </row>
    <row r="248" spans="2:8" s="8" customFormat="1">
      <c r="B248" s="14"/>
      <c r="C248" s="13"/>
      <c r="D248" s="12"/>
      <c r="E248" s="12"/>
      <c r="F248" s="12"/>
      <c r="G248" s="12"/>
      <c r="H248" s="12"/>
    </row>
    <row r="249" spans="2:8" s="8" customFormat="1">
      <c r="B249" s="14"/>
      <c r="C249" s="13"/>
      <c r="D249" s="12"/>
      <c r="E249" s="12"/>
      <c r="F249" s="12"/>
      <c r="G249" s="12"/>
      <c r="H249" s="12"/>
    </row>
    <row r="250" spans="2:8" s="8" customFormat="1">
      <c r="B250" s="14"/>
      <c r="C250" s="13"/>
      <c r="D250" s="12"/>
      <c r="E250" s="12"/>
      <c r="F250" s="12"/>
      <c r="G250" s="12"/>
      <c r="H250" s="12"/>
    </row>
    <row r="251" spans="2:8" s="8" customFormat="1">
      <c r="B251" s="14"/>
      <c r="C251" s="13"/>
      <c r="D251" s="12"/>
      <c r="E251" s="12"/>
      <c r="F251" s="12"/>
      <c r="G251" s="12"/>
      <c r="H251" s="12"/>
    </row>
    <row r="252" spans="2:8" s="8" customFormat="1">
      <c r="B252" s="14"/>
      <c r="C252" s="13"/>
      <c r="D252" s="12"/>
      <c r="E252" s="12"/>
      <c r="F252" s="12"/>
      <c r="G252" s="12"/>
      <c r="H252" s="12"/>
    </row>
    <row r="253" spans="2:8" s="8" customFormat="1">
      <c r="B253" s="14"/>
      <c r="C253" s="13"/>
      <c r="D253" s="12"/>
      <c r="E253" s="12"/>
      <c r="F253" s="12"/>
      <c r="G253" s="12"/>
      <c r="H253" s="12"/>
    </row>
    <row r="254" spans="2:8" s="8" customFormat="1">
      <c r="B254" s="14"/>
      <c r="C254" s="13"/>
      <c r="D254" s="12"/>
      <c r="E254" s="12"/>
      <c r="F254" s="12"/>
      <c r="G254" s="12"/>
      <c r="H254" s="12"/>
    </row>
    <row r="255" spans="2:8" s="8" customFormat="1">
      <c r="B255" s="14"/>
      <c r="C255" s="13"/>
      <c r="D255" s="12"/>
      <c r="E255" s="12"/>
      <c r="F255" s="12"/>
      <c r="G255" s="12"/>
      <c r="H255" s="12"/>
    </row>
    <row r="256" spans="2:8" s="8" customFormat="1">
      <c r="B256" s="14"/>
      <c r="C256" s="13"/>
      <c r="D256" s="12"/>
      <c r="E256" s="12"/>
      <c r="F256" s="12"/>
      <c r="G256" s="12"/>
      <c r="H256" s="12"/>
    </row>
    <row r="257" spans="2:8" s="8" customFormat="1">
      <c r="B257" s="14"/>
      <c r="C257" s="13"/>
      <c r="D257" s="12"/>
      <c r="E257" s="12"/>
      <c r="F257" s="12"/>
      <c r="G257" s="12"/>
      <c r="H257" s="12"/>
    </row>
    <row r="258" spans="2:8" s="8" customFormat="1">
      <c r="B258" s="14"/>
      <c r="C258" s="13"/>
      <c r="D258" s="12"/>
      <c r="E258" s="12"/>
      <c r="F258" s="12"/>
      <c r="G258" s="12"/>
      <c r="H258" s="12"/>
    </row>
    <row r="259" spans="2:8" s="8" customFormat="1">
      <c r="B259" s="14"/>
      <c r="C259" s="13"/>
      <c r="D259" s="12"/>
      <c r="E259" s="12"/>
      <c r="F259" s="12"/>
      <c r="G259" s="12"/>
      <c r="H259" s="12"/>
    </row>
    <row r="260" spans="2:8" s="8" customFormat="1">
      <c r="B260" s="14"/>
      <c r="C260" s="13"/>
      <c r="D260" s="12"/>
      <c r="E260" s="12"/>
      <c r="F260" s="12"/>
      <c r="G260" s="12"/>
      <c r="H260" s="12"/>
    </row>
    <row r="261" spans="2:8" s="8" customFormat="1">
      <c r="B261" s="14"/>
      <c r="C261" s="13"/>
      <c r="D261" s="12"/>
      <c r="E261" s="12"/>
      <c r="F261" s="12"/>
      <c r="G261" s="12"/>
      <c r="H261" s="12"/>
    </row>
    <row r="262" spans="2:8" s="8" customFormat="1">
      <c r="B262" s="14"/>
      <c r="C262" s="13"/>
      <c r="D262" s="12"/>
      <c r="E262" s="12"/>
      <c r="F262" s="12"/>
      <c r="G262" s="12"/>
      <c r="H262" s="12"/>
    </row>
    <row r="263" spans="2:8" s="8" customFormat="1">
      <c r="B263" s="14"/>
      <c r="C263" s="13"/>
      <c r="D263" s="12"/>
      <c r="E263" s="12"/>
      <c r="F263" s="12"/>
      <c r="G263" s="12"/>
      <c r="H263" s="12"/>
    </row>
    <row r="264" spans="2:8" s="8" customFormat="1">
      <c r="B264" s="14"/>
      <c r="C264" s="13"/>
      <c r="D264" s="12"/>
      <c r="E264" s="12"/>
      <c r="F264" s="12"/>
      <c r="G264" s="12"/>
      <c r="H264" s="12"/>
    </row>
    <row r="265" spans="2:8" s="8" customFormat="1">
      <c r="B265" s="14"/>
      <c r="C265" s="13"/>
      <c r="D265" s="12"/>
      <c r="E265" s="12"/>
      <c r="F265" s="12"/>
      <c r="G265" s="12"/>
      <c r="H265" s="12"/>
    </row>
    <row r="266" spans="2:8" s="8" customFormat="1">
      <c r="B266" s="14"/>
      <c r="C266" s="13"/>
      <c r="D266" s="12"/>
      <c r="E266" s="12"/>
      <c r="F266" s="12"/>
      <c r="G266" s="12"/>
      <c r="H266" s="12"/>
    </row>
    <row r="267" spans="2:8" s="8" customFormat="1">
      <c r="B267" s="14"/>
      <c r="C267" s="13"/>
      <c r="D267" s="12"/>
      <c r="E267" s="12"/>
      <c r="F267" s="12"/>
      <c r="G267" s="12"/>
      <c r="H267" s="12"/>
    </row>
    <row r="268" spans="2:8" s="8" customFormat="1">
      <c r="B268" s="14"/>
      <c r="C268" s="13"/>
      <c r="D268" s="12"/>
      <c r="E268" s="12"/>
      <c r="F268" s="12"/>
      <c r="G268" s="12"/>
      <c r="H268" s="12"/>
    </row>
    <row r="269" spans="2:8" s="8" customFormat="1">
      <c r="B269" s="14"/>
      <c r="C269" s="13"/>
      <c r="D269" s="12"/>
      <c r="E269" s="12"/>
      <c r="F269" s="12"/>
      <c r="G269" s="12"/>
      <c r="H269" s="12"/>
    </row>
    <row r="270" spans="2:8" s="8" customFormat="1">
      <c r="B270" s="14"/>
      <c r="C270" s="13"/>
      <c r="D270" s="12"/>
      <c r="E270" s="12"/>
      <c r="F270" s="12"/>
      <c r="G270" s="12"/>
      <c r="H270" s="12"/>
    </row>
    <row r="271" spans="2:8" s="8" customFormat="1">
      <c r="B271" s="14"/>
      <c r="C271" s="13"/>
      <c r="D271" s="12"/>
      <c r="E271" s="12"/>
      <c r="F271" s="12"/>
      <c r="G271" s="12"/>
      <c r="H271" s="12"/>
    </row>
    <row r="272" spans="2:8" s="8" customFormat="1">
      <c r="B272" s="14"/>
      <c r="C272" s="13"/>
      <c r="D272" s="12"/>
      <c r="E272" s="12"/>
      <c r="F272" s="12"/>
      <c r="G272" s="12"/>
      <c r="H272" s="12"/>
    </row>
    <row r="273" spans="2:8" s="8" customFormat="1">
      <c r="B273" s="14"/>
      <c r="C273" s="13"/>
      <c r="D273" s="12"/>
      <c r="E273" s="12"/>
      <c r="F273" s="12"/>
      <c r="G273" s="12"/>
      <c r="H273" s="12"/>
    </row>
    <row r="274" spans="2:8" s="8" customFormat="1">
      <c r="B274" s="14"/>
      <c r="C274" s="13"/>
      <c r="D274" s="12"/>
      <c r="E274" s="12"/>
      <c r="F274" s="12"/>
      <c r="G274" s="12"/>
      <c r="H274" s="12"/>
    </row>
    <row r="275" spans="2:8" s="8" customFormat="1">
      <c r="B275" s="14"/>
      <c r="C275" s="13"/>
      <c r="D275" s="12"/>
      <c r="E275" s="12"/>
      <c r="F275" s="12"/>
      <c r="G275" s="12"/>
      <c r="H275" s="12"/>
    </row>
    <row r="276" spans="2:8" s="8" customFormat="1">
      <c r="B276" s="14"/>
      <c r="C276" s="13"/>
      <c r="D276" s="12"/>
      <c r="E276" s="12"/>
      <c r="F276" s="12"/>
      <c r="G276" s="12"/>
      <c r="H276" s="12"/>
    </row>
    <row r="277" spans="2:8" s="8" customFormat="1">
      <c r="B277" s="14"/>
      <c r="C277" s="13"/>
      <c r="D277" s="12"/>
      <c r="E277" s="12"/>
      <c r="F277" s="12"/>
      <c r="G277" s="12"/>
      <c r="H277" s="12"/>
    </row>
    <row r="278" spans="2:8" s="8" customFormat="1">
      <c r="B278" s="14"/>
      <c r="C278" s="13"/>
      <c r="D278" s="12"/>
      <c r="E278" s="12"/>
      <c r="F278" s="12"/>
      <c r="G278" s="12"/>
      <c r="H278" s="12"/>
    </row>
    <row r="279" spans="2:8" s="8" customFormat="1">
      <c r="B279" s="14"/>
      <c r="C279" s="13"/>
      <c r="D279" s="12"/>
      <c r="E279" s="12"/>
      <c r="F279" s="12"/>
      <c r="G279" s="12"/>
      <c r="H279" s="12"/>
    </row>
    <row r="280" spans="2:8" s="8" customFormat="1">
      <c r="B280" s="14"/>
      <c r="C280" s="13"/>
      <c r="D280" s="12"/>
      <c r="E280" s="12"/>
      <c r="F280" s="12"/>
      <c r="G280" s="12"/>
      <c r="H280" s="12"/>
    </row>
    <row r="281" spans="2:8" s="8" customFormat="1">
      <c r="B281" s="14"/>
      <c r="C281" s="13"/>
      <c r="D281" s="12"/>
      <c r="E281" s="12"/>
      <c r="F281" s="12"/>
      <c r="G281" s="12"/>
      <c r="H281" s="12"/>
    </row>
    <row r="282" spans="2:8" s="8" customFormat="1">
      <c r="B282" s="14"/>
      <c r="C282" s="13"/>
      <c r="D282" s="12"/>
      <c r="E282" s="12"/>
      <c r="F282" s="12"/>
      <c r="G282" s="12"/>
      <c r="H282" s="12"/>
    </row>
    <row r="283" spans="2:8" s="8" customFormat="1">
      <c r="B283" s="14"/>
      <c r="C283" s="13"/>
      <c r="D283" s="12"/>
      <c r="E283" s="12"/>
      <c r="F283" s="12"/>
      <c r="G283" s="12"/>
      <c r="H283" s="12"/>
    </row>
    <row r="284" spans="2:8" s="8" customFormat="1">
      <c r="B284" s="14"/>
      <c r="C284" s="13"/>
      <c r="D284" s="12"/>
      <c r="E284" s="12"/>
      <c r="F284" s="12"/>
      <c r="G284" s="12"/>
      <c r="H284" s="12"/>
    </row>
    <row r="285" spans="2:8" s="8" customFormat="1">
      <c r="B285" s="14"/>
      <c r="C285" s="13"/>
      <c r="D285" s="12"/>
      <c r="E285" s="12"/>
      <c r="F285" s="12"/>
      <c r="G285" s="12"/>
      <c r="H285" s="12"/>
    </row>
    <row r="286" spans="2:8" s="8" customFormat="1">
      <c r="B286" s="14"/>
      <c r="C286" s="13"/>
      <c r="D286" s="12"/>
      <c r="E286" s="12"/>
      <c r="F286" s="12"/>
      <c r="G286" s="12"/>
      <c r="H286" s="12"/>
    </row>
    <row r="287" spans="2:8" s="8" customFormat="1">
      <c r="B287" s="14"/>
      <c r="C287" s="13"/>
      <c r="D287" s="12"/>
      <c r="E287" s="12"/>
      <c r="F287" s="12"/>
      <c r="G287" s="12"/>
      <c r="H287" s="12"/>
    </row>
    <row r="288" spans="2:8" s="8" customFormat="1">
      <c r="B288" s="14"/>
      <c r="C288" s="13"/>
      <c r="D288" s="12"/>
      <c r="E288" s="12"/>
      <c r="F288" s="12"/>
      <c r="G288" s="12"/>
      <c r="H288" s="12"/>
    </row>
    <row r="289" spans="2:8" s="8" customFormat="1">
      <c r="B289" s="14"/>
      <c r="C289" s="13"/>
      <c r="D289" s="12"/>
      <c r="E289" s="12"/>
      <c r="F289" s="12"/>
      <c r="G289" s="12"/>
      <c r="H289" s="12"/>
    </row>
    <row r="290" spans="2:8" s="8" customFormat="1">
      <c r="B290" s="14"/>
      <c r="C290" s="13"/>
      <c r="D290" s="12"/>
      <c r="E290" s="12"/>
      <c r="F290" s="12"/>
      <c r="G290" s="12"/>
      <c r="H290" s="12"/>
    </row>
    <row r="291" spans="2:8" s="8" customFormat="1">
      <c r="B291" s="14"/>
      <c r="C291" s="13"/>
      <c r="D291" s="12"/>
      <c r="E291" s="12"/>
      <c r="F291" s="12"/>
      <c r="G291" s="12"/>
      <c r="H291" s="12"/>
    </row>
    <row r="292" spans="2:8" s="8" customFormat="1">
      <c r="B292" s="14"/>
      <c r="C292" s="13"/>
      <c r="D292" s="12"/>
      <c r="E292" s="12"/>
      <c r="F292" s="12"/>
      <c r="G292" s="12"/>
      <c r="H292" s="12"/>
    </row>
    <row r="293" spans="2:8" s="8" customFormat="1">
      <c r="B293" s="14"/>
      <c r="C293" s="13"/>
      <c r="D293" s="12"/>
      <c r="E293" s="12"/>
      <c r="F293" s="12"/>
      <c r="G293" s="12"/>
      <c r="H293" s="12"/>
    </row>
    <row r="294" spans="2:8" s="8" customFormat="1">
      <c r="B294" s="14"/>
      <c r="C294" s="13"/>
      <c r="D294" s="12"/>
      <c r="E294" s="12"/>
      <c r="F294" s="12"/>
      <c r="G294" s="12"/>
      <c r="H294" s="12"/>
    </row>
    <row r="295" spans="2:8" s="8" customFormat="1">
      <c r="B295" s="14"/>
      <c r="C295" s="13"/>
      <c r="D295" s="12"/>
      <c r="E295" s="12"/>
      <c r="F295" s="12"/>
      <c r="G295" s="12"/>
      <c r="H295" s="12"/>
    </row>
    <row r="296" spans="2:8" s="8" customFormat="1">
      <c r="B296" s="14"/>
      <c r="C296" s="13"/>
      <c r="D296" s="12"/>
      <c r="E296" s="12"/>
      <c r="F296" s="12"/>
      <c r="G296" s="12"/>
      <c r="H296" s="12"/>
    </row>
    <row r="297" spans="2:8" s="8" customFormat="1">
      <c r="B297" s="14"/>
      <c r="C297" s="13"/>
      <c r="D297" s="12"/>
      <c r="E297" s="12"/>
      <c r="F297" s="12"/>
      <c r="G297" s="12"/>
      <c r="H297" s="12"/>
    </row>
    <row r="298" spans="2:8" s="8" customFormat="1">
      <c r="B298" s="14"/>
      <c r="C298" s="13"/>
      <c r="D298" s="12"/>
      <c r="E298" s="12"/>
      <c r="F298" s="12"/>
      <c r="G298" s="12"/>
      <c r="H298" s="12"/>
    </row>
    <row r="299" spans="2:8" s="8" customFormat="1">
      <c r="B299" s="14"/>
      <c r="C299" s="13"/>
      <c r="D299" s="12"/>
      <c r="E299" s="12"/>
      <c r="F299" s="12"/>
      <c r="G299" s="12"/>
      <c r="H299" s="12"/>
    </row>
    <row r="300" spans="2:8" s="8" customFormat="1">
      <c r="B300" s="14"/>
      <c r="C300" s="13"/>
      <c r="D300" s="12"/>
      <c r="E300" s="12"/>
      <c r="F300" s="12"/>
      <c r="G300" s="12"/>
      <c r="H300" s="12"/>
    </row>
    <row r="301" spans="2:8" s="8" customFormat="1">
      <c r="B301" s="14"/>
      <c r="C301" s="13"/>
      <c r="D301" s="12"/>
      <c r="E301" s="12"/>
      <c r="F301" s="12"/>
      <c r="G301" s="12"/>
      <c r="H301" s="12"/>
    </row>
    <row r="302" spans="2:8" s="8" customFormat="1">
      <c r="B302" s="14"/>
      <c r="C302" s="13"/>
      <c r="D302" s="12"/>
      <c r="E302" s="12"/>
      <c r="F302" s="12"/>
      <c r="G302" s="12"/>
      <c r="H302" s="12"/>
    </row>
    <row r="303" spans="2:8" s="8" customFormat="1">
      <c r="B303" s="14"/>
      <c r="C303" s="13"/>
      <c r="D303" s="12"/>
      <c r="E303" s="12"/>
      <c r="F303" s="12"/>
      <c r="G303" s="12"/>
      <c r="H303" s="12"/>
    </row>
    <row r="304" spans="2:8" s="8" customFormat="1">
      <c r="B304" s="14"/>
      <c r="C304" s="13"/>
      <c r="D304" s="12"/>
      <c r="E304" s="12"/>
      <c r="F304" s="12"/>
      <c r="G304" s="12"/>
      <c r="H304" s="12"/>
    </row>
    <row r="305" spans="2:8" s="8" customFormat="1">
      <c r="B305" s="14"/>
      <c r="C305" s="13"/>
      <c r="D305" s="12"/>
      <c r="E305" s="12"/>
      <c r="F305" s="12"/>
      <c r="G305" s="12"/>
      <c r="H305" s="12"/>
    </row>
    <row r="306" spans="2:8" s="8" customFormat="1">
      <c r="B306" s="14"/>
      <c r="C306" s="13"/>
      <c r="D306" s="12"/>
      <c r="E306" s="12"/>
      <c r="F306" s="12"/>
      <c r="G306" s="12"/>
      <c r="H306" s="12"/>
    </row>
    <row r="307" spans="2:8" s="8" customFormat="1">
      <c r="B307" s="14"/>
      <c r="C307" s="13"/>
      <c r="D307" s="12"/>
      <c r="E307" s="12"/>
      <c r="F307" s="12"/>
      <c r="G307" s="12"/>
      <c r="H307" s="12"/>
    </row>
    <row r="308" spans="2:8" s="8" customFormat="1">
      <c r="B308" s="14"/>
      <c r="C308" s="13"/>
      <c r="D308" s="12"/>
      <c r="E308" s="12"/>
      <c r="F308" s="12"/>
      <c r="G308" s="12"/>
      <c r="H308" s="12"/>
    </row>
    <row r="309" spans="2:8" s="8" customFormat="1">
      <c r="B309" s="14"/>
      <c r="C309" s="13"/>
      <c r="D309" s="12"/>
      <c r="E309" s="12"/>
      <c r="F309" s="12"/>
      <c r="G309" s="12"/>
      <c r="H309" s="12"/>
    </row>
    <row r="310" spans="2:8" s="8" customFormat="1">
      <c r="B310" s="14"/>
      <c r="C310" s="13"/>
      <c r="D310" s="12"/>
      <c r="E310" s="12"/>
      <c r="F310" s="12"/>
      <c r="G310" s="12"/>
      <c r="H310" s="12"/>
    </row>
    <row r="311" spans="2:8" s="8" customFormat="1">
      <c r="B311" s="14"/>
      <c r="C311" s="13"/>
      <c r="D311" s="12"/>
      <c r="E311" s="12"/>
      <c r="F311" s="12"/>
      <c r="G311" s="12"/>
      <c r="H311" s="12"/>
    </row>
    <row r="312" spans="2:8" s="8" customFormat="1">
      <c r="B312" s="14"/>
      <c r="C312" s="13"/>
      <c r="D312" s="12"/>
      <c r="E312" s="12"/>
      <c r="F312" s="12"/>
      <c r="G312" s="12"/>
      <c r="H312" s="12"/>
    </row>
    <row r="313" spans="2:8" s="8" customFormat="1">
      <c r="B313" s="14"/>
      <c r="C313" s="13"/>
      <c r="D313" s="12"/>
      <c r="E313" s="12"/>
      <c r="F313" s="12"/>
      <c r="G313" s="12"/>
      <c r="H313" s="12"/>
    </row>
    <row r="314" spans="2:8" s="8" customFormat="1">
      <c r="B314" s="14"/>
      <c r="C314" s="13"/>
      <c r="D314" s="12"/>
      <c r="E314" s="12"/>
      <c r="F314" s="12"/>
      <c r="G314" s="12"/>
      <c r="H314" s="12"/>
    </row>
    <row r="315" spans="2:8" s="8" customFormat="1">
      <c r="B315" s="14"/>
      <c r="C315" s="13"/>
      <c r="D315" s="12"/>
      <c r="E315" s="12"/>
      <c r="F315" s="12"/>
      <c r="G315" s="12"/>
      <c r="H315" s="12"/>
    </row>
    <row r="316" spans="2:8" s="8" customFormat="1">
      <c r="B316" s="14"/>
      <c r="C316" s="13"/>
      <c r="D316" s="12"/>
      <c r="E316" s="12"/>
      <c r="F316" s="12"/>
      <c r="G316" s="12"/>
      <c r="H316" s="12"/>
    </row>
    <row r="317" spans="2:8" s="8" customFormat="1">
      <c r="B317" s="14"/>
      <c r="C317" s="13"/>
      <c r="D317" s="12"/>
      <c r="E317" s="12"/>
      <c r="F317" s="12"/>
      <c r="G317" s="12"/>
      <c r="H317" s="12"/>
    </row>
    <row r="318" spans="2:8" s="8" customFormat="1">
      <c r="B318" s="14"/>
      <c r="C318" s="13"/>
      <c r="D318" s="12"/>
      <c r="E318" s="12"/>
      <c r="F318" s="12"/>
      <c r="G318" s="12"/>
      <c r="H318" s="12"/>
    </row>
    <row r="319" spans="2:8" s="8" customFormat="1">
      <c r="B319" s="14"/>
      <c r="C319" s="13"/>
      <c r="D319" s="12"/>
      <c r="E319" s="12"/>
      <c r="F319" s="12"/>
      <c r="G319" s="12"/>
      <c r="H319" s="12"/>
    </row>
    <row r="320" spans="2:8" s="8" customFormat="1">
      <c r="B320" s="14"/>
      <c r="C320" s="13"/>
      <c r="D320" s="12"/>
      <c r="E320" s="12"/>
      <c r="F320" s="12"/>
      <c r="G320" s="12"/>
      <c r="H320" s="12"/>
    </row>
    <row r="321" spans="2:8" s="8" customFormat="1">
      <c r="B321" s="14"/>
      <c r="C321" s="13"/>
      <c r="D321" s="12"/>
      <c r="E321" s="12"/>
      <c r="F321" s="12"/>
      <c r="G321" s="12"/>
      <c r="H321" s="12"/>
    </row>
    <row r="322" spans="2:8" s="8" customFormat="1">
      <c r="B322" s="14"/>
      <c r="C322" s="13"/>
      <c r="D322" s="12"/>
      <c r="E322" s="12"/>
      <c r="F322" s="12"/>
      <c r="G322" s="12"/>
      <c r="H322" s="12"/>
    </row>
    <row r="323" spans="2:8" s="8" customFormat="1">
      <c r="B323" s="14"/>
      <c r="C323" s="13"/>
      <c r="D323" s="12"/>
      <c r="E323" s="12"/>
      <c r="F323" s="12"/>
      <c r="G323" s="12"/>
      <c r="H323" s="12"/>
    </row>
    <row r="324" spans="2:8" s="8" customFormat="1">
      <c r="B324" s="14"/>
      <c r="C324" s="13"/>
      <c r="D324" s="12"/>
      <c r="E324" s="12"/>
      <c r="F324" s="12"/>
      <c r="G324" s="12"/>
      <c r="H324" s="12"/>
    </row>
    <row r="325" spans="2:8" s="8" customFormat="1">
      <c r="B325" s="14"/>
      <c r="C325" s="13"/>
      <c r="D325" s="12"/>
      <c r="E325" s="12"/>
      <c r="F325" s="12"/>
      <c r="G325" s="12"/>
      <c r="H325" s="12"/>
    </row>
    <row r="326" spans="2:8" s="8" customFormat="1">
      <c r="B326" s="14"/>
      <c r="C326" s="13"/>
      <c r="D326" s="12"/>
      <c r="E326" s="12"/>
      <c r="F326" s="12"/>
      <c r="G326" s="12"/>
      <c r="H326" s="12"/>
    </row>
    <row r="327" spans="2:8" s="8" customFormat="1">
      <c r="B327" s="14"/>
      <c r="C327" s="13"/>
      <c r="D327" s="12"/>
      <c r="E327" s="12"/>
      <c r="F327" s="12"/>
      <c r="G327" s="12"/>
      <c r="H327" s="12"/>
    </row>
    <row r="328" spans="2:8" s="8" customFormat="1">
      <c r="B328" s="14"/>
      <c r="C328" s="13"/>
      <c r="D328" s="12"/>
      <c r="E328" s="12"/>
      <c r="F328" s="12"/>
      <c r="G328" s="12"/>
      <c r="H328" s="12"/>
    </row>
    <row r="329" spans="2:8" s="8" customFormat="1">
      <c r="B329" s="14"/>
      <c r="C329" s="13"/>
      <c r="D329" s="12"/>
      <c r="E329" s="12"/>
      <c r="F329" s="12"/>
      <c r="G329" s="12"/>
      <c r="H329" s="12"/>
    </row>
    <row r="330" spans="2:8" s="8" customFormat="1">
      <c r="B330" s="14"/>
      <c r="C330" s="13"/>
      <c r="D330" s="12"/>
      <c r="E330" s="12"/>
      <c r="F330" s="12"/>
      <c r="G330" s="12"/>
      <c r="H330" s="12"/>
    </row>
    <row r="331" spans="2:8" s="8" customFormat="1">
      <c r="B331" s="14"/>
      <c r="C331" s="13"/>
      <c r="D331" s="12"/>
      <c r="E331" s="12"/>
      <c r="F331" s="12"/>
      <c r="G331" s="12"/>
      <c r="H331" s="12"/>
    </row>
    <row r="332" spans="2:8" s="8" customFormat="1">
      <c r="B332" s="14"/>
      <c r="C332" s="13"/>
      <c r="D332" s="12"/>
      <c r="E332" s="12"/>
      <c r="F332" s="12"/>
      <c r="G332" s="12"/>
      <c r="H332" s="12"/>
    </row>
    <row r="333" spans="2:8" s="8" customFormat="1">
      <c r="B333" s="14"/>
      <c r="C333" s="13"/>
      <c r="D333" s="12"/>
      <c r="E333" s="12"/>
      <c r="F333" s="12"/>
      <c r="G333" s="12"/>
      <c r="H333" s="12"/>
    </row>
    <row r="334" spans="2:8" s="8" customFormat="1">
      <c r="B334" s="14"/>
      <c r="C334" s="13"/>
      <c r="D334" s="12"/>
      <c r="E334" s="12"/>
      <c r="F334" s="12"/>
      <c r="G334" s="12"/>
      <c r="H334" s="12"/>
    </row>
    <row r="335" spans="2:8" s="8" customFormat="1">
      <c r="B335" s="14"/>
      <c r="C335" s="13"/>
      <c r="D335" s="12"/>
      <c r="E335" s="12"/>
      <c r="F335" s="12"/>
      <c r="G335" s="12"/>
      <c r="H335" s="12"/>
    </row>
    <row r="336" spans="2:8" s="8" customFormat="1">
      <c r="B336" s="14"/>
      <c r="C336" s="13"/>
      <c r="D336" s="12"/>
      <c r="E336" s="12"/>
      <c r="F336" s="12"/>
      <c r="G336" s="12"/>
      <c r="H336" s="12"/>
    </row>
    <row r="337" spans="2:8" s="8" customFormat="1">
      <c r="B337" s="14"/>
      <c r="C337" s="13"/>
      <c r="D337" s="12"/>
      <c r="E337" s="12"/>
      <c r="F337" s="12"/>
      <c r="G337" s="12"/>
      <c r="H337" s="12"/>
    </row>
    <row r="338" spans="2:8" s="8" customFormat="1">
      <c r="B338" s="14"/>
      <c r="C338" s="13"/>
      <c r="D338" s="12"/>
      <c r="E338" s="12"/>
      <c r="F338" s="12"/>
      <c r="G338" s="12"/>
      <c r="H338" s="12"/>
    </row>
    <row r="339" spans="2:8" s="8" customFormat="1">
      <c r="B339" s="14"/>
      <c r="C339" s="13"/>
      <c r="D339" s="12"/>
      <c r="E339" s="12"/>
      <c r="F339" s="12"/>
      <c r="G339" s="12"/>
      <c r="H339" s="12"/>
    </row>
    <row r="340" spans="2:8" s="8" customFormat="1">
      <c r="B340" s="14"/>
      <c r="C340" s="13"/>
      <c r="D340" s="12"/>
      <c r="E340" s="12"/>
      <c r="F340" s="12"/>
      <c r="G340" s="12"/>
      <c r="H340" s="12"/>
    </row>
    <row r="341" spans="2:8" s="8" customFormat="1">
      <c r="B341" s="14"/>
      <c r="C341" s="13"/>
      <c r="D341" s="12"/>
      <c r="E341" s="12"/>
      <c r="F341" s="12"/>
      <c r="G341" s="12"/>
      <c r="H341" s="12"/>
    </row>
    <row r="342" spans="2:8" s="8" customFormat="1">
      <c r="B342" s="14"/>
      <c r="C342" s="13"/>
      <c r="D342" s="12"/>
      <c r="E342" s="12"/>
      <c r="F342" s="12"/>
      <c r="G342" s="12"/>
      <c r="H342" s="12"/>
    </row>
    <row r="343" spans="2:8" s="8" customFormat="1">
      <c r="B343" s="14"/>
      <c r="C343" s="13"/>
      <c r="D343" s="12"/>
      <c r="E343" s="12"/>
      <c r="F343" s="12"/>
      <c r="G343" s="12"/>
      <c r="H343" s="12"/>
    </row>
    <row r="344" spans="2:8" s="8" customFormat="1">
      <c r="B344" s="14"/>
      <c r="C344" s="13"/>
      <c r="D344" s="12"/>
      <c r="E344" s="12"/>
      <c r="F344" s="12"/>
      <c r="G344" s="12"/>
      <c r="H344" s="12"/>
    </row>
    <row r="345" spans="2:8" s="8" customFormat="1">
      <c r="B345" s="14"/>
      <c r="C345" s="13"/>
      <c r="D345" s="12"/>
      <c r="E345" s="12"/>
      <c r="F345" s="12"/>
      <c r="G345" s="12"/>
      <c r="H345" s="12"/>
    </row>
    <row r="346" spans="2:8" s="8" customFormat="1">
      <c r="B346" s="14"/>
      <c r="C346" s="13"/>
      <c r="D346" s="12"/>
      <c r="E346" s="12"/>
      <c r="F346" s="12"/>
      <c r="G346" s="12"/>
      <c r="H346" s="12"/>
    </row>
    <row r="347" spans="2:8" s="8" customFormat="1">
      <c r="B347" s="14"/>
      <c r="C347" s="13"/>
      <c r="D347" s="12"/>
      <c r="E347" s="12"/>
      <c r="F347" s="12"/>
      <c r="G347" s="12"/>
      <c r="H347" s="12"/>
    </row>
    <row r="348" spans="2:8" s="8" customFormat="1">
      <c r="B348" s="14"/>
      <c r="C348" s="13"/>
      <c r="D348" s="12"/>
      <c r="E348" s="12"/>
      <c r="F348" s="12"/>
      <c r="G348" s="12"/>
      <c r="H348" s="12"/>
    </row>
    <row r="349" spans="2:8" s="8" customFormat="1">
      <c r="B349" s="14"/>
      <c r="C349" s="13"/>
      <c r="D349" s="12"/>
      <c r="E349" s="12"/>
      <c r="F349" s="12"/>
      <c r="G349" s="12"/>
      <c r="H349" s="12"/>
    </row>
    <row r="350" spans="2:8" s="8" customFormat="1">
      <c r="B350" s="14"/>
      <c r="C350" s="13"/>
      <c r="D350" s="12"/>
      <c r="E350" s="12"/>
      <c r="F350" s="12"/>
      <c r="G350" s="12"/>
      <c r="H350" s="12"/>
    </row>
    <row r="351" spans="2:8" s="8" customFormat="1">
      <c r="B351" s="14"/>
      <c r="C351" s="13"/>
      <c r="D351" s="12"/>
      <c r="E351" s="12"/>
      <c r="F351" s="12"/>
      <c r="G351" s="12"/>
      <c r="H351" s="12"/>
    </row>
    <row r="352" spans="2:8" s="8" customFormat="1">
      <c r="B352" s="14"/>
      <c r="C352" s="13"/>
      <c r="D352" s="12"/>
      <c r="E352" s="12"/>
      <c r="F352" s="12"/>
      <c r="G352" s="12"/>
      <c r="H352" s="12"/>
    </row>
    <row r="353" spans="2:8" s="8" customFormat="1">
      <c r="B353" s="14"/>
      <c r="C353" s="13"/>
      <c r="D353" s="12"/>
      <c r="E353" s="12"/>
      <c r="F353" s="12"/>
      <c r="G353" s="12"/>
      <c r="H353" s="12"/>
    </row>
    <row r="354" spans="2:8" s="8" customFormat="1">
      <c r="B354" s="14"/>
      <c r="C354" s="13"/>
      <c r="D354" s="12"/>
      <c r="E354" s="12"/>
      <c r="F354" s="12"/>
      <c r="G354" s="12"/>
      <c r="H354" s="12"/>
    </row>
    <row r="355" spans="2:8" s="8" customFormat="1">
      <c r="B355" s="14"/>
      <c r="C355" s="13"/>
      <c r="D355" s="12"/>
      <c r="E355" s="12"/>
      <c r="F355" s="12"/>
      <c r="G355" s="12"/>
      <c r="H355" s="12"/>
    </row>
    <row r="356" spans="2:8" s="8" customFormat="1">
      <c r="B356" s="14"/>
      <c r="C356" s="13"/>
      <c r="D356" s="12"/>
      <c r="E356" s="12"/>
      <c r="F356" s="12"/>
      <c r="G356" s="12"/>
      <c r="H356" s="12"/>
    </row>
    <row r="357" spans="2:8" s="8" customFormat="1">
      <c r="B357" s="14"/>
      <c r="C357" s="13"/>
      <c r="D357" s="12"/>
      <c r="E357" s="12"/>
      <c r="F357" s="12"/>
      <c r="G357" s="12"/>
      <c r="H357" s="12"/>
    </row>
    <row r="358" spans="2:8" s="8" customFormat="1">
      <c r="B358" s="14"/>
      <c r="C358" s="13"/>
      <c r="D358" s="12"/>
      <c r="E358" s="12"/>
      <c r="F358" s="12"/>
      <c r="G358" s="12"/>
      <c r="H358" s="12"/>
    </row>
    <row r="359" spans="2:8" s="8" customFormat="1">
      <c r="B359" s="14"/>
      <c r="C359" s="13"/>
      <c r="D359" s="12"/>
      <c r="E359" s="12"/>
      <c r="F359" s="12"/>
      <c r="G359" s="12"/>
      <c r="H359" s="12"/>
    </row>
    <row r="360" spans="2:8" s="8" customFormat="1">
      <c r="B360" s="14"/>
      <c r="C360" s="13"/>
      <c r="D360" s="12"/>
      <c r="E360" s="12"/>
      <c r="F360" s="12"/>
      <c r="G360" s="12"/>
      <c r="H360" s="12"/>
    </row>
    <row r="361" spans="2:8" s="8" customFormat="1">
      <c r="B361" s="14"/>
      <c r="C361" s="13"/>
      <c r="D361" s="12"/>
      <c r="E361" s="12"/>
      <c r="F361" s="12"/>
      <c r="G361" s="12"/>
      <c r="H361" s="12"/>
    </row>
    <row r="362" spans="2:8" s="8" customFormat="1">
      <c r="B362" s="14"/>
      <c r="C362" s="13"/>
      <c r="D362" s="12"/>
      <c r="E362" s="12"/>
      <c r="F362" s="12"/>
      <c r="G362" s="12"/>
      <c r="H362" s="12"/>
    </row>
    <row r="363" spans="2:8" s="8" customFormat="1">
      <c r="B363" s="14"/>
      <c r="C363" s="13"/>
      <c r="D363" s="12"/>
      <c r="E363" s="12"/>
      <c r="F363" s="12"/>
      <c r="G363" s="12"/>
      <c r="H363" s="12"/>
    </row>
    <row r="364" spans="2:8" s="8" customFormat="1">
      <c r="B364" s="14"/>
      <c r="C364" s="13"/>
      <c r="D364" s="12"/>
      <c r="E364" s="12"/>
      <c r="F364" s="12"/>
      <c r="G364" s="12"/>
      <c r="H364" s="12"/>
    </row>
    <row r="365" spans="2:8" s="8" customFormat="1">
      <c r="B365" s="14"/>
      <c r="C365" s="13"/>
      <c r="D365" s="12"/>
      <c r="E365" s="12"/>
      <c r="F365" s="12"/>
      <c r="G365" s="12"/>
      <c r="H365" s="12"/>
    </row>
    <row r="366" spans="2:8" s="8" customFormat="1">
      <c r="B366" s="14"/>
      <c r="C366" s="13"/>
      <c r="D366" s="12"/>
      <c r="E366" s="12"/>
      <c r="F366" s="12"/>
      <c r="G366" s="12"/>
      <c r="H366" s="12"/>
    </row>
    <row r="367" spans="2:8" s="8" customFormat="1">
      <c r="B367" s="14"/>
      <c r="C367" s="13"/>
      <c r="D367" s="12"/>
      <c r="E367" s="12"/>
      <c r="F367" s="12"/>
      <c r="G367" s="12"/>
      <c r="H367" s="12"/>
    </row>
    <row r="368" spans="2:8" s="8" customFormat="1">
      <c r="B368" s="14"/>
      <c r="C368" s="13"/>
      <c r="D368" s="12"/>
      <c r="E368" s="12"/>
      <c r="F368" s="12"/>
      <c r="G368" s="12"/>
      <c r="H368" s="12"/>
    </row>
    <row r="369" spans="2:8" s="8" customFormat="1">
      <c r="B369" s="14"/>
      <c r="C369" s="13"/>
      <c r="D369" s="12"/>
      <c r="E369" s="12"/>
      <c r="F369" s="12"/>
      <c r="G369" s="12"/>
      <c r="H369" s="12"/>
    </row>
    <row r="370" spans="2:8" s="8" customFormat="1">
      <c r="B370" s="14"/>
      <c r="C370" s="13"/>
      <c r="D370" s="12"/>
      <c r="E370" s="12"/>
      <c r="F370" s="12"/>
      <c r="G370" s="12"/>
      <c r="H370" s="12"/>
    </row>
    <row r="371" spans="2:8" s="8" customFormat="1">
      <c r="B371" s="14"/>
      <c r="C371" s="13"/>
      <c r="D371" s="12"/>
      <c r="E371" s="12"/>
      <c r="F371" s="12"/>
      <c r="G371" s="12"/>
      <c r="H371" s="12"/>
    </row>
    <row r="372" spans="2:8" s="8" customFormat="1">
      <c r="B372" s="14"/>
      <c r="C372" s="13"/>
      <c r="D372" s="12"/>
      <c r="E372" s="12"/>
      <c r="F372" s="12"/>
      <c r="G372" s="12"/>
      <c r="H372" s="12"/>
    </row>
    <row r="373" spans="2:8" s="8" customFormat="1">
      <c r="B373" s="14"/>
      <c r="C373" s="13"/>
      <c r="D373" s="12"/>
      <c r="E373" s="12"/>
      <c r="F373" s="12"/>
      <c r="G373" s="12"/>
      <c r="H373" s="12"/>
    </row>
    <row r="374" spans="2:8" s="8" customFormat="1">
      <c r="B374" s="14"/>
      <c r="C374" s="13"/>
      <c r="D374" s="12"/>
      <c r="E374" s="12"/>
      <c r="F374" s="12"/>
      <c r="G374" s="12"/>
      <c r="H374" s="12"/>
    </row>
    <row r="375" spans="2:8" s="8" customFormat="1">
      <c r="B375" s="14"/>
      <c r="C375" s="13"/>
      <c r="D375" s="12"/>
      <c r="E375" s="12"/>
      <c r="F375" s="12"/>
      <c r="G375" s="12"/>
      <c r="H375" s="12"/>
    </row>
    <row r="376" spans="2:8" s="8" customFormat="1">
      <c r="B376" s="14"/>
      <c r="C376" s="13"/>
      <c r="D376" s="12"/>
      <c r="E376" s="12"/>
      <c r="F376" s="12"/>
      <c r="G376" s="12"/>
      <c r="H376" s="12"/>
    </row>
    <row r="377" spans="2:8" s="8" customFormat="1">
      <c r="B377" s="14"/>
      <c r="C377" s="13"/>
      <c r="D377" s="12"/>
      <c r="E377" s="12"/>
      <c r="F377" s="12"/>
      <c r="G377" s="12"/>
      <c r="H377" s="12"/>
    </row>
    <row r="378" spans="2:8" s="8" customFormat="1">
      <c r="B378" s="14"/>
      <c r="C378" s="13"/>
      <c r="D378" s="12"/>
      <c r="E378" s="12"/>
      <c r="F378" s="12"/>
      <c r="G378" s="12"/>
      <c r="H378" s="12"/>
    </row>
    <row r="379" spans="2:8" s="8" customFormat="1">
      <c r="B379" s="14"/>
      <c r="C379" s="13"/>
      <c r="D379" s="12"/>
      <c r="E379" s="12"/>
      <c r="F379" s="12"/>
      <c r="G379" s="12"/>
      <c r="H379" s="12"/>
    </row>
    <row r="380" spans="2:8" s="8" customFormat="1">
      <c r="B380" s="14"/>
      <c r="C380" s="13"/>
      <c r="D380" s="12"/>
      <c r="E380" s="12"/>
      <c r="F380" s="12"/>
      <c r="G380" s="12"/>
      <c r="H380" s="12"/>
    </row>
    <row r="381" spans="2:8" s="8" customFormat="1">
      <c r="B381" s="14"/>
      <c r="C381" s="13"/>
      <c r="D381" s="12"/>
      <c r="E381" s="12"/>
      <c r="F381" s="12"/>
      <c r="G381" s="12"/>
      <c r="H381" s="12"/>
    </row>
    <row r="382" spans="2:8" s="8" customFormat="1">
      <c r="B382" s="14"/>
      <c r="C382" s="13"/>
      <c r="D382" s="12"/>
      <c r="E382" s="12"/>
      <c r="F382" s="12"/>
      <c r="G382" s="12"/>
      <c r="H382" s="12"/>
    </row>
    <row r="383" spans="2:8" s="8" customFormat="1">
      <c r="B383" s="14"/>
      <c r="C383" s="13"/>
      <c r="D383" s="12"/>
      <c r="E383" s="12"/>
      <c r="F383" s="12"/>
      <c r="G383" s="12"/>
      <c r="H383" s="12"/>
    </row>
    <row r="384" spans="2:8" s="8" customFormat="1">
      <c r="B384" s="14"/>
      <c r="C384" s="13"/>
      <c r="D384" s="12"/>
      <c r="E384" s="12"/>
      <c r="F384" s="12"/>
      <c r="G384" s="12"/>
      <c r="H384" s="12"/>
    </row>
    <row r="385" spans="2:8" s="8" customFormat="1">
      <c r="B385" s="14"/>
      <c r="C385" s="13"/>
      <c r="D385" s="12"/>
      <c r="E385" s="12"/>
      <c r="F385" s="12"/>
      <c r="G385" s="12"/>
      <c r="H385" s="12"/>
    </row>
    <row r="386" spans="2:8" s="8" customFormat="1">
      <c r="B386" s="14"/>
      <c r="C386" s="13"/>
      <c r="D386" s="12"/>
      <c r="E386" s="12"/>
      <c r="F386" s="12"/>
      <c r="G386" s="12"/>
      <c r="H386" s="12"/>
    </row>
    <row r="387" spans="2:8" s="8" customFormat="1">
      <c r="B387" s="14"/>
      <c r="C387" s="13"/>
      <c r="D387" s="12"/>
      <c r="E387" s="12"/>
      <c r="F387" s="12"/>
      <c r="G387" s="12"/>
      <c r="H387" s="12"/>
    </row>
    <row r="388" spans="2:8" s="8" customFormat="1">
      <c r="B388" s="14"/>
      <c r="C388" s="13"/>
      <c r="D388" s="12"/>
      <c r="E388" s="12"/>
      <c r="F388" s="12"/>
      <c r="G388" s="12"/>
      <c r="H388" s="12"/>
    </row>
    <row r="389" spans="2:8" s="8" customFormat="1">
      <c r="B389" s="14"/>
      <c r="C389" s="13"/>
      <c r="D389" s="12"/>
      <c r="E389" s="12"/>
      <c r="F389" s="12"/>
      <c r="G389" s="12"/>
      <c r="H389" s="12"/>
    </row>
    <row r="390" spans="2:8" s="8" customFormat="1">
      <c r="B390" s="14"/>
      <c r="C390" s="13"/>
      <c r="D390" s="12"/>
      <c r="E390" s="12"/>
      <c r="F390" s="12"/>
      <c r="G390" s="12"/>
      <c r="H390" s="12"/>
    </row>
    <row r="391" spans="2:8" s="8" customFormat="1">
      <c r="B391" s="14"/>
      <c r="C391" s="13"/>
      <c r="D391" s="12"/>
      <c r="E391" s="12"/>
      <c r="F391" s="12"/>
      <c r="G391" s="12"/>
      <c r="H391" s="12"/>
    </row>
    <row r="392" spans="2:8" s="8" customFormat="1">
      <c r="B392" s="14"/>
      <c r="C392" s="13"/>
      <c r="D392" s="12"/>
      <c r="E392" s="12"/>
      <c r="F392" s="12"/>
      <c r="G392" s="12"/>
      <c r="H392" s="12"/>
    </row>
    <row r="393" spans="2:8" s="8" customFormat="1">
      <c r="B393" s="14"/>
      <c r="C393" s="13"/>
      <c r="D393" s="12"/>
      <c r="E393" s="12"/>
      <c r="F393" s="12"/>
      <c r="G393" s="12"/>
      <c r="H393" s="12"/>
    </row>
    <row r="394" spans="2:8" s="8" customFormat="1">
      <c r="B394" s="14"/>
      <c r="C394" s="13"/>
      <c r="D394" s="12"/>
      <c r="E394" s="12"/>
      <c r="F394" s="12"/>
      <c r="G394" s="12"/>
      <c r="H394" s="12"/>
    </row>
    <row r="395" spans="2:8" s="8" customFormat="1">
      <c r="B395" s="14"/>
      <c r="C395" s="13"/>
      <c r="D395" s="12"/>
      <c r="E395" s="12"/>
      <c r="F395" s="12"/>
      <c r="G395" s="12"/>
      <c r="H395" s="12"/>
    </row>
    <row r="396" spans="2:8" s="8" customFormat="1">
      <c r="B396" s="14"/>
      <c r="C396" s="13"/>
      <c r="D396" s="12"/>
      <c r="E396" s="12"/>
      <c r="F396" s="12"/>
      <c r="G396" s="12"/>
      <c r="H396" s="12"/>
    </row>
    <row r="397" spans="2:8" s="8" customFormat="1">
      <c r="B397" s="14"/>
      <c r="C397" s="13"/>
      <c r="D397" s="12"/>
      <c r="E397" s="12"/>
      <c r="F397" s="12"/>
      <c r="G397" s="12"/>
      <c r="H397" s="12"/>
    </row>
    <row r="398" spans="2:8" s="8" customFormat="1">
      <c r="B398" s="14"/>
      <c r="C398" s="13"/>
      <c r="D398" s="12"/>
      <c r="E398" s="12"/>
      <c r="F398" s="12"/>
      <c r="G398" s="12"/>
      <c r="H398" s="12"/>
    </row>
    <row r="399" spans="2:8" s="8" customFormat="1">
      <c r="B399" s="14"/>
      <c r="C399" s="13"/>
      <c r="D399" s="12"/>
      <c r="E399" s="12"/>
      <c r="F399" s="12"/>
      <c r="G399" s="12"/>
      <c r="H399" s="12"/>
    </row>
    <row r="400" spans="2:8" s="8" customFormat="1">
      <c r="B400" s="14"/>
      <c r="C400" s="13"/>
      <c r="D400" s="12"/>
      <c r="E400" s="12"/>
      <c r="F400" s="12"/>
      <c r="G400" s="12"/>
      <c r="H400" s="12"/>
    </row>
    <row r="401" spans="2:8" s="8" customFormat="1">
      <c r="B401" s="14"/>
      <c r="C401" s="13"/>
      <c r="D401" s="12"/>
      <c r="E401" s="12"/>
      <c r="F401" s="12"/>
      <c r="G401" s="12"/>
      <c r="H401" s="12"/>
    </row>
  </sheetData>
  <mergeCells count="19">
    <mergeCell ref="A15:C15"/>
    <mergeCell ref="A5:A8"/>
    <mergeCell ref="A9:C9"/>
    <mergeCell ref="D2:H2"/>
    <mergeCell ref="D3:H3"/>
    <mergeCell ref="A2:C3"/>
    <mergeCell ref="A1:H1"/>
    <mergeCell ref="A10:A14"/>
    <mergeCell ref="B46:H46"/>
    <mergeCell ref="A19:A22"/>
    <mergeCell ref="A24:A26"/>
    <mergeCell ref="A28:A29"/>
    <mergeCell ref="A31:A37"/>
    <mergeCell ref="A39:C39"/>
    <mergeCell ref="A23:C23"/>
    <mergeCell ref="A27:C27"/>
    <mergeCell ref="A30:C30"/>
    <mergeCell ref="A38:C38"/>
    <mergeCell ref="A40:H41"/>
  </mergeCells>
  <conditionalFormatting sqref="G5:H5 G6:G8 D10:G38 H6:H39">
    <cfRule type="cellIs" dxfId="9" priority="9" operator="equal">
      <formula>0</formula>
    </cfRule>
    <cfRule type="cellIs" dxfId="8" priority="10" operator="equal">
      <formula>"0+$D$5"</formula>
    </cfRule>
  </conditionalFormatting>
  <conditionalFormatting sqref="D7">
    <cfRule type="cellIs" dxfId="7" priority="7" operator="equal">
      <formula>0</formula>
    </cfRule>
    <cfRule type="cellIs" dxfId="6" priority="8" operator="equal">
      <formula>"0+$D$5"</formula>
    </cfRule>
  </conditionalFormatting>
  <conditionalFormatting sqref="E5:F8">
    <cfRule type="cellIs" dxfId="5" priority="5" operator="equal">
      <formula>0</formula>
    </cfRule>
    <cfRule type="cellIs" dxfId="4" priority="6" operator="equal">
      <formula>"0+$D$5"</formula>
    </cfRule>
  </conditionalFormatting>
  <conditionalFormatting sqref="D8:D9 E9:G9">
    <cfRule type="cellIs" dxfId="3" priority="3" operator="equal">
      <formula>0</formula>
    </cfRule>
    <cfRule type="cellIs" dxfId="2" priority="4" operator="equal">
      <formula>"0+$D$5"</formula>
    </cfRule>
  </conditionalFormatting>
  <conditionalFormatting sqref="D5:D6">
    <cfRule type="cellIs" dxfId="1" priority="1" operator="equal">
      <formula>0</formula>
    </cfRule>
    <cfRule type="cellIs" dxfId="0" priority="2" operator="equal">
      <formula>"0+$D$5"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A26" sqref="A26"/>
    </sheetView>
  </sheetViews>
  <sheetFormatPr defaultRowHeight="15"/>
  <cols>
    <col min="1" max="1" width="23.5703125" customWidth="1"/>
    <col min="2" max="2" width="18.7109375" customWidth="1"/>
    <col min="3" max="3" width="18.140625" customWidth="1"/>
    <col min="4" max="4" width="14.85546875" customWidth="1"/>
    <col min="5" max="5" width="17.7109375" customWidth="1"/>
    <col min="6" max="6" width="15.28515625" customWidth="1"/>
    <col min="7" max="7" width="18.5703125" customWidth="1"/>
  </cols>
  <sheetData>
    <row r="1" spans="1:8" ht="9" customHeight="1"/>
    <row r="2" spans="1:8">
      <c r="A2" s="197" t="s">
        <v>68</v>
      </c>
      <c r="B2" s="197"/>
      <c r="C2" s="197"/>
      <c r="D2" s="197"/>
      <c r="E2" s="197"/>
      <c r="F2" s="197"/>
      <c r="G2" s="197"/>
    </row>
    <row r="3" spans="1:8">
      <c r="A3" s="24"/>
      <c r="B3" s="24"/>
      <c r="C3" s="24"/>
    </row>
    <row r="4" spans="1:8">
      <c r="A4" s="198" t="s">
        <v>26</v>
      </c>
      <c r="B4" s="198"/>
      <c r="C4" s="199" t="s">
        <v>78</v>
      </c>
      <c r="D4" s="201" t="s">
        <v>55</v>
      </c>
      <c r="E4" s="202"/>
      <c r="F4" s="202"/>
      <c r="G4" s="202"/>
      <c r="H4" s="203"/>
    </row>
    <row r="5" spans="1:8">
      <c r="A5" s="198"/>
      <c r="B5" s="198"/>
      <c r="C5" s="200"/>
      <c r="D5" s="28" t="s">
        <v>27</v>
      </c>
      <c r="E5" s="29" t="s">
        <v>77</v>
      </c>
      <c r="F5" s="84" t="s">
        <v>28</v>
      </c>
      <c r="G5" s="84" t="s">
        <v>29</v>
      </c>
      <c r="H5" s="86" t="s">
        <v>30</v>
      </c>
    </row>
    <row r="6" spans="1:8">
      <c r="A6" s="194" t="s">
        <v>31</v>
      </c>
      <c r="B6" s="194"/>
      <c r="C6" s="31">
        <v>1075000</v>
      </c>
      <c r="D6" s="25">
        <v>1071000</v>
      </c>
      <c r="E6" s="25">
        <v>43000</v>
      </c>
      <c r="F6" s="25">
        <v>0</v>
      </c>
      <c r="G6" s="30">
        <f>D6+E6+F6</f>
        <v>1114000</v>
      </c>
      <c r="H6" s="102">
        <f t="shared" ref="H6:H23" si="0">G6/$G$23</f>
        <v>1.665420840185379E-2</v>
      </c>
    </row>
    <row r="7" spans="1:8">
      <c r="A7" s="194" t="s">
        <v>69</v>
      </c>
      <c r="B7" s="194"/>
      <c r="C7" s="31">
        <v>130000</v>
      </c>
      <c r="D7" s="25">
        <v>115000</v>
      </c>
      <c r="E7" s="25">
        <v>15000</v>
      </c>
      <c r="F7" s="25">
        <v>0</v>
      </c>
      <c r="G7" s="30">
        <f t="shared" ref="G7:G22" si="1">D7+E7+F7</f>
        <v>130000</v>
      </c>
      <c r="H7" s="102">
        <f t="shared" si="0"/>
        <v>1.9434893108087904E-3</v>
      </c>
    </row>
    <row r="8" spans="1:8">
      <c r="A8" s="194" t="s">
        <v>32</v>
      </c>
      <c r="B8" s="194"/>
      <c r="C8" s="31">
        <v>338480</v>
      </c>
      <c r="D8" s="25">
        <v>169000</v>
      </c>
      <c r="E8" s="25">
        <v>184000</v>
      </c>
      <c r="F8" s="25">
        <v>0</v>
      </c>
      <c r="G8" s="30">
        <f t="shared" si="1"/>
        <v>353000</v>
      </c>
      <c r="H8" s="102">
        <f t="shared" si="0"/>
        <v>5.2773209747346388E-3</v>
      </c>
    </row>
    <row r="9" spans="1:8">
      <c r="A9" s="194" t="s">
        <v>84</v>
      </c>
      <c r="B9" s="194"/>
      <c r="C9" s="31">
        <v>400000</v>
      </c>
      <c r="D9" s="25">
        <v>420000</v>
      </c>
      <c r="E9" s="25">
        <v>0</v>
      </c>
      <c r="F9" s="25">
        <v>0</v>
      </c>
      <c r="G9" s="30">
        <f t="shared" si="1"/>
        <v>420000</v>
      </c>
      <c r="H9" s="102">
        <f t="shared" si="0"/>
        <v>6.2789654656899389E-3</v>
      </c>
    </row>
    <row r="10" spans="1:8">
      <c r="A10" s="195" t="s">
        <v>229</v>
      </c>
      <c r="B10" s="196"/>
      <c r="C10" s="147">
        <f>SUM(C6:C9)</f>
        <v>1943480</v>
      </c>
      <c r="D10" s="148">
        <f>SUM(D6:D9)</f>
        <v>1775000</v>
      </c>
      <c r="E10" s="148">
        <f t="shared" ref="E10:G10" si="2">SUM(E6:E9)</f>
        <v>242000</v>
      </c>
      <c r="F10" s="148">
        <f t="shared" si="2"/>
        <v>0</v>
      </c>
      <c r="G10" s="148">
        <f t="shared" si="2"/>
        <v>2017000</v>
      </c>
      <c r="H10" s="149">
        <f t="shared" si="0"/>
        <v>3.0153984153087159E-2</v>
      </c>
    </row>
    <row r="11" spans="1:8">
      <c r="A11" s="204" t="s">
        <v>33</v>
      </c>
      <c r="B11" s="204"/>
      <c r="C11" s="31">
        <v>2750000</v>
      </c>
      <c r="D11" s="25">
        <v>2768000</v>
      </c>
      <c r="E11" s="25">
        <v>42000</v>
      </c>
      <c r="F11" s="25">
        <v>0</v>
      </c>
      <c r="G11" s="30">
        <f t="shared" si="1"/>
        <v>2810000</v>
      </c>
      <c r="H11" s="102">
        <f t="shared" si="0"/>
        <v>4.2009268949020781E-2</v>
      </c>
    </row>
    <row r="12" spans="1:8">
      <c r="A12" s="194" t="s">
        <v>70</v>
      </c>
      <c r="B12" s="194"/>
      <c r="C12" s="31">
        <v>1832000</v>
      </c>
      <c r="D12" s="25">
        <v>1873000</v>
      </c>
      <c r="E12" s="25">
        <v>21000</v>
      </c>
      <c r="F12" s="25">
        <v>0</v>
      </c>
      <c r="G12" s="30">
        <f t="shared" si="1"/>
        <v>1894000</v>
      </c>
      <c r="H12" s="102">
        <f t="shared" si="0"/>
        <v>2.8315144266706532E-2</v>
      </c>
    </row>
    <row r="13" spans="1:8">
      <c r="A13" s="194" t="s">
        <v>71</v>
      </c>
      <c r="B13" s="194"/>
      <c r="C13" s="31">
        <v>1100000</v>
      </c>
      <c r="D13" s="25">
        <v>1044000</v>
      </c>
      <c r="E13" s="25">
        <v>88600</v>
      </c>
      <c r="F13" s="25">
        <v>0</v>
      </c>
      <c r="G13" s="30">
        <f t="shared" si="1"/>
        <v>1132600</v>
      </c>
      <c r="H13" s="102">
        <f t="shared" si="0"/>
        <v>1.6932276872477201E-2</v>
      </c>
    </row>
    <row r="14" spans="1:8">
      <c r="A14" s="194" t="s">
        <v>72</v>
      </c>
      <c r="B14" s="194"/>
      <c r="C14" s="31">
        <v>164000</v>
      </c>
      <c r="D14" s="25">
        <v>169000</v>
      </c>
      <c r="E14" s="25">
        <v>0</v>
      </c>
      <c r="F14" s="25">
        <v>0</v>
      </c>
      <c r="G14" s="30">
        <f t="shared" si="1"/>
        <v>169000</v>
      </c>
      <c r="H14" s="102">
        <f t="shared" si="0"/>
        <v>2.5265361040514279E-3</v>
      </c>
    </row>
    <row r="15" spans="1:8">
      <c r="A15" s="195" t="s">
        <v>230</v>
      </c>
      <c r="B15" s="196"/>
      <c r="C15" s="147">
        <f>SUM(C12:C14)</f>
        <v>3096000</v>
      </c>
      <c r="D15" s="147">
        <f t="shared" ref="D15:G15" si="3">SUM(D12:D14)</f>
        <v>3086000</v>
      </c>
      <c r="E15" s="147">
        <f t="shared" si="3"/>
        <v>109600</v>
      </c>
      <c r="F15" s="147">
        <f t="shared" si="3"/>
        <v>0</v>
      </c>
      <c r="G15" s="147">
        <f t="shared" si="3"/>
        <v>3195600</v>
      </c>
      <c r="H15" s="149">
        <f t="shared" si="0"/>
        <v>4.777395724323516E-2</v>
      </c>
    </row>
    <row r="16" spans="1:8">
      <c r="A16" s="194" t="s">
        <v>75</v>
      </c>
      <c r="B16" s="194"/>
      <c r="C16" s="31">
        <v>984000</v>
      </c>
      <c r="D16" s="25">
        <v>412000</v>
      </c>
      <c r="E16" s="25">
        <v>299000</v>
      </c>
      <c r="F16" s="25">
        <v>0</v>
      </c>
      <c r="G16" s="30">
        <f t="shared" si="1"/>
        <v>711000</v>
      </c>
      <c r="H16" s="102">
        <f t="shared" si="0"/>
        <v>1.0629391538346539E-2</v>
      </c>
    </row>
    <row r="17" spans="1:8">
      <c r="A17" s="194" t="s">
        <v>76</v>
      </c>
      <c r="B17" s="194"/>
      <c r="C17" s="31">
        <v>2532520</v>
      </c>
      <c r="D17" s="25">
        <v>2549000</v>
      </c>
      <c r="E17" s="25">
        <v>363500</v>
      </c>
      <c r="F17" s="25">
        <v>0</v>
      </c>
      <c r="G17" s="30">
        <f t="shared" si="1"/>
        <v>2912500</v>
      </c>
      <c r="H17" s="102">
        <f t="shared" si="0"/>
        <v>4.3541635521004637E-2</v>
      </c>
    </row>
    <row r="18" spans="1:8">
      <c r="A18" s="195" t="s">
        <v>231</v>
      </c>
      <c r="B18" s="196"/>
      <c r="C18" s="147">
        <f>SUM(C16:C17)</f>
        <v>3516520</v>
      </c>
      <c r="D18" s="147">
        <f t="shared" ref="D18:G18" si="4">SUM(D16:D17)</f>
        <v>2961000</v>
      </c>
      <c r="E18" s="147">
        <f t="shared" si="4"/>
        <v>662500</v>
      </c>
      <c r="F18" s="147">
        <f t="shared" si="4"/>
        <v>0</v>
      </c>
      <c r="G18" s="147">
        <f t="shared" si="4"/>
        <v>3623500</v>
      </c>
      <c r="H18" s="149">
        <f t="shared" si="0"/>
        <v>5.4171027059351173E-2</v>
      </c>
    </row>
    <row r="19" spans="1:8">
      <c r="A19" s="204" t="s">
        <v>73</v>
      </c>
      <c r="B19" s="204"/>
      <c r="C19" s="31">
        <v>20000</v>
      </c>
      <c r="D19" s="25">
        <v>40000</v>
      </c>
      <c r="E19" s="25">
        <v>0</v>
      </c>
      <c r="F19" s="25">
        <v>0</v>
      </c>
      <c r="G19" s="30">
        <f t="shared" si="1"/>
        <v>40000</v>
      </c>
      <c r="H19" s="102">
        <f t="shared" si="0"/>
        <v>5.979967110180894E-4</v>
      </c>
    </row>
    <row r="20" spans="1:8">
      <c r="A20" s="204" t="s">
        <v>35</v>
      </c>
      <c r="B20" s="204"/>
      <c r="C20" s="31">
        <v>43568000</v>
      </c>
      <c r="D20" s="25">
        <f>40916000</f>
        <v>40916000</v>
      </c>
      <c r="E20" s="25">
        <v>815900</v>
      </c>
      <c r="F20" s="25">
        <v>4386000</v>
      </c>
      <c r="G20" s="30">
        <f>D20+E20+F20</f>
        <v>46117900</v>
      </c>
      <c r="H20" s="102">
        <f t="shared" si="0"/>
        <v>0.68945881297652867</v>
      </c>
    </row>
    <row r="21" spans="1:8">
      <c r="A21" s="204" t="s">
        <v>63</v>
      </c>
      <c r="B21" s="204"/>
      <c r="C21" s="31">
        <v>7938000</v>
      </c>
      <c r="D21" s="25">
        <f>8212000+274000</f>
        <v>8486000</v>
      </c>
      <c r="E21" s="25">
        <v>0</v>
      </c>
      <c r="F21" s="25">
        <v>0</v>
      </c>
      <c r="G21" s="30">
        <f t="shared" si="1"/>
        <v>8486000</v>
      </c>
      <c r="H21" s="102">
        <f t="shared" si="0"/>
        <v>0.12686500224248767</v>
      </c>
    </row>
    <row r="22" spans="1:8">
      <c r="A22" s="204" t="s">
        <v>36</v>
      </c>
      <c r="B22" s="204"/>
      <c r="C22" s="31">
        <v>874000</v>
      </c>
      <c r="D22" s="25">
        <f>874000-274000</f>
        <v>600000</v>
      </c>
      <c r="E22" s="25">
        <v>0</v>
      </c>
      <c r="F22" s="25">
        <v>0</v>
      </c>
      <c r="G22" s="30">
        <f t="shared" si="1"/>
        <v>600000</v>
      </c>
      <c r="H22" s="102">
        <f t="shared" si="0"/>
        <v>8.9699506652713406E-3</v>
      </c>
    </row>
    <row r="23" spans="1:8">
      <c r="A23" s="205" t="s">
        <v>37</v>
      </c>
      <c r="B23" s="205"/>
      <c r="C23" s="30">
        <f>C10+C11+C15+C18+C19+C20+C21+C22</f>
        <v>63706000</v>
      </c>
      <c r="D23" s="30">
        <f>D10+D11+D15+D18+D19+D20+D21+D22</f>
        <v>60632000</v>
      </c>
      <c r="E23" s="30">
        <f>E10+E11+E15+E18+E19+E20+E21+E22</f>
        <v>1872000</v>
      </c>
      <c r="F23" s="46">
        <f>SUM(F6:F22)</f>
        <v>4386000</v>
      </c>
      <c r="G23" s="30">
        <f>G10+G11+G15+G18+G19+G20+G21+G22</f>
        <v>66890000</v>
      </c>
      <c r="H23" s="102">
        <f t="shared" si="0"/>
        <v>1</v>
      </c>
    </row>
    <row r="24" spans="1:8" ht="15" customHeight="1">
      <c r="A24" s="182" t="s">
        <v>239</v>
      </c>
      <c r="B24" s="182"/>
      <c r="C24" s="182"/>
      <c r="D24" s="182"/>
      <c r="E24" s="182"/>
      <c r="F24" s="182"/>
      <c r="G24" s="182"/>
      <c r="H24" s="182"/>
    </row>
    <row r="25" spans="1:8">
      <c r="A25" s="183"/>
      <c r="B25" s="183"/>
      <c r="C25" s="183"/>
      <c r="D25" s="183"/>
      <c r="E25" s="183"/>
      <c r="F25" s="183"/>
      <c r="G25" s="183"/>
      <c r="H25" s="183"/>
    </row>
  </sheetData>
  <mergeCells count="23">
    <mergeCell ref="A16:B16"/>
    <mergeCell ref="A17:B17"/>
    <mergeCell ref="A18:B18"/>
    <mergeCell ref="A24:H25"/>
    <mergeCell ref="A19:B19"/>
    <mergeCell ref="A20:B20"/>
    <mergeCell ref="A21:B21"/>
    <mergeCell ref="A22:B22"/>
    <mergeCell ref="A23:B23"/>
    <mergeCell ref="A2:G2"/>
    <mergeCell ref="A4:B5"/>
    <mergeCell ref="C4:C5"/>
    <mergeCell ref="A6:B6"/>
    <mergeCell ref="D4:H4"/>
    <mergeCell ref="A7:B7"/>
    <mergeCell ref="A8:B8"/>
    <mergeCell ref="A9:B9"/>
    <mergeCell ref="A10:B10"/>
    <mergeCell ref="A15:B15"/>
    <mergeCell ref="A11:B11"/>
    <mergeCell ref="A12:B12"/>
    <mergeCell ref="A13:B13"/>
    <mergeCell ref="A14:B14"/>
  </mergeCells>
  <pageMargins left="0.61458333333333337" right="0.25" top="2.1979166666666665" bottom="0.75" header="0.3" footer="0.3"/>
  <pageSetup paperSize="9" orientation="landscape" r:id="rId1"/>
  <headerFooter>
    <oddHeader>&amp;L&amp;G
&amp;"Times New Roman,Normal"&amp;10Universidade Estadual do Sudoeste da Bahia - Uesb
Recredenciada pelo Decreto Estadual
Nº 16.825, de 04.07.2016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E53" sqref="E53"/>
    </sheetView>
  </sheetViews>
  <sheetFormatPr defaultRowHeight="15"/>
  <cols>
    <col min="2" max="2" width="23.5703125" customWidth="1"/>
    <col min="3" max="4" width="18.7109375" customWidth="1"/>
    <col min="5" max="5" width="18.140625" customWidth="1"/>
    <col min="7" max="7" width="17.7109375" customWidth="1"/>
    <col min="9" max="9" width="11.28515625" customWidth="1"/>
  </cols>
  <sheetData>
    <row r="1" spans="1:9" ht="9" customHeight="1"/>
    <row r="2" spans="1:9" ht="15" customHeight="1">
      <c r="A2" s="227" t="s">
        <v>53</v>
      </c>
      <c r="B2" s="228"/>
      <c r="C2" s="228"/>
      <c r="D2" s="229"/>
    </row>
    <row r="3" spans="1:9" ht="8.25" customHeight="1">
      <c r="A3" s="19"/>
      <c r="B3" s="19"/>
    </row>
    <row r="4" spans="1:9" ht="28.5" customHeight="1">
      <c r="A4" s="211" t="s">
        <v>49</v>
      </c>
      <c r="B4" s="212"/>
      <c r="C4" s="56" t="s">
        <v>87</v>
      </c>
      <c r="D4" s="45" t="s">
        <v>85</v>
      </c>
    </row>
    <row r="5" spans="1:9" ht="15" customHeight="1">
      <c r="A5" s="213" t="s">
        <v>50</v>
      </c>
      <c r="B5" s="214"/>
      <c r="C5" s="57">
        <f>'PLOA Uesb 2020'!D5</f>
        <v>261633000</v>
      </c>
      <c r="D5" s="49" t="s">
        <v>86</v>
      </c>
    </row>
    <row r="6" spans="1:9" ht="15" customHeight="1">
      <c r="A6" s="213" t="s">
        <v>51</v>
      </c>
      <c r="B6" s="214"/>
      <c r="C6" s="57">
        <f>'PLOA Uesb 2020'!D6</f>
        <v>322265000</v>
      </c>
      <c r="D6" s="48">
        <f>'Previsão pró-reitorias'!D16+'Previsão pró-reitorias'!D17+'Previsão pró-reitorias'!D19</f>
        <v>3001000</v>
      </c>
    </row>
    <row r="7" spans="1:9" ht="15" customHeight="1">
      <c r="A7" s="213" t="s">
        <v>52</v>
      </c>
      <c r="B7" s="214"/>
      <c r="C7" s="57">
        <f>'PLOA Uesb 2020'!D7</f>
        <v>6258000</v>
      </c>
      <c r="D7" s="48">
        <f>'Previsão pró-reitorias'!E16+'Previsão pró-reitorias'!E17</f>
        <v>662500</v>
      </c>
    </row>
    <row r="8" spans="1:9">
      <c r="A8" s="215" t="s">
        <v>38</v>
      </c>
      <c r="B8" s="216"/>
      <c r="C8" s="58">
        <f>SUM(C5:C7)</f>
        <v>590156000</v>
      </c>
      <c r="D8" s="50">
        <f>SUM(D5:D7)</f>
        <v>3663500</v>
      </c>
    </row>
    <row r="10" spans="1:9">
      <c r="A10" s="230" t="s">
        <v>88</v>
      </c>
      <c r="B10" s="231"/>
      <c r="C10" s="231"/>
      <c r="D10" s="232"/>
      <c r="E10" s="51">
        <f>'Previsão por ação'!G28</f>
        <v>711000</v>
      </c>
    </row>
    <row r="11" spans="1:9">
      <c r="A11" s="209" t="s">
        <v>91</v>
      </c>
      <c r="B11" s="210"/>
      <c r="C11" s="209" t="s">
        <v>89</v>
      </c>
      <c r="D11" s="210"/>
      <c r="E11" s="55" t="s">
        <v>90</v>
      </c>
    </row>
    <row r="12" spans="1:9" ht="30" hidden="1" customHeight="1">
      <c r="A12" s="217" t="s">
        <v>96</v>
      </c>
      <c r="B12" s="218"/>
      <c r="C12" s="225"/>
      <c r="D12" s="226"/>
      <c r="E12" s="52"/>
    </row>
    <row r="13" spans="1:9" ht="30" hidden="1" customHeight="1">
      <c r="A13" s="217" t="s">
        <v>95</v>
      </c>
      <c r="B13" s="218"/>
      <c r="C13" s="225"/>
      <c r="D13" s="226"/>
      <c r="E13" s="52"/>
    </row>
    <row r="14" spans="1:9" ht="30" hidden="1" customHeight="1">
      <c r="A14" s="217" t="s">
        <v>97</v>
      </c>
      <c r="B14" s="218"/>
      <c r="C14" s="225"/>
      <c r="D14" s="226"/>
      <c r="E14" s="59"/>
    </row>
    <row r="15" spans="1:9" ht="30" customHeight="1">
      <c r="A15" s="217" t="s">
        <v>92</v>
      </c>
      <c r="B15" s="218"/>
      <c r="C15" s="225" t="s">
        <v>137</v>
      </c>
      <c r="D15" s="226"/>
      <c r="E15" s="59">
        <v>78000</v>
      </c>
      <c r="G15" s="206"/>
      <c r="H15" s="206"/>
      <c r="I15" s="8"/>
    </row>
    <row r="16" spans="1:9" ht="51.75" customHeight="1">
      <c r="A16" s="217" t="s">
        <v>94</v>
      </c>
      <c r="B16" s="218"/>
      <c r="C16" s="207" t="s">
        <v>130</v>
      </c>
      <c r="D16" s="208"/>
      <c r="E16" s="72">
        <v>334000</v>
      </c>
      <c r="G16" s="8"/>
      <c r="H16" s="8"/>
      <c r="I16" s="8"/>
    </row>
    <row r="17" spans="1:9" ht="30" hidden="1" customHeight="1">
      <c r="A17" s="217" t="s">
        <v>98</v>
      </c>
      <c r="B17" s="218"/>
      <c r="C17" s="207"/>
      <c r="D17" s="208"/>
      <c r="E17" s="59"/>
      <c r="G17" s="206"/>
      <c r="H17" s="206"/>
      <c r="I17" s="9"/>
    </row>
    <row r="18" spans="1:9" ht="30" hidden="1" customHeight="1">
      <c r="A18" s="207" t="s">
        <v>99</v>
      </c>
      <c r="B18" s="208"/>
      <c r="C18" s="207"/>
      <c r="D18" s="208"/>
      <c r="E18" s="59"/>
      <c r="G18" s="206"/>
      <c r="H18" s="206"/>
      <c r="I18" s="9"/>
    </row>
    <row r="19" spans="1:9" ht="30" customHeight="1">
      <c r="A19" s="207" t="s">
        <v>93</v>
      </c>
      <c r="B19" s="208"/>
      <c r="C19" s="207" t="s">
        <v>131</v>
      </c>
      <c r="D19" s="208"/>
      <c r="E19" s="59">
        <f>'Previsão pró-reitorias'!E16</f>
        <v>299000</v>
      </c>
      <c r="G19" s="8"/>
      <c r="H19" s="8"/>
      <c r="I19" s="9"/>
    </row>
    <row r="20" spans="1:9" ht="30" hidden="1" customHeight="1">
      <c r="A20" s="225"/>
      <c r="B20" s="226"/>
      <c r="C20" s="225"/>
      <c r="D20" s="226"/>
      <c r="E20" s="59"/>
    </row>
    <row r="21" spans="1:9">
      <c r="A21" s="219" t="s">
        <v>100</v>
      </c>
      <c r="B21" s="220"/>
      <c r="C21" s="220"/>
      <c r="D21" s="221"/>
      <c r="E21" s="54">
        <f>SUM(E12:E20)</f>
        <v>711000</v>
      </c>
    </row>
    <row r="22" spans="1:9" hidden="1">
      <c r="A22" s="222" t="s">
        <v>101</v>
      </c>
      <c r="B22" s="223"/>
      <c r="C22" s="223"/>
      <c r="D22" s="224"/>
      <c r="E22" s="53">
        <f>E10-E21</f>
        <v>0</v>
      </c>
    </row>
    <row r="24" spans="1:9">
      <c r="A24" s="230" t="s">
        <v>102</v>
      </c>
      <c r="B24" s="231"/>
      <c r="C24" s="231"/>
      <c r="D24" s="232"/>
      <c r="E24" s="51">
        <f>'Previsão por ação'!G29</f>
        <v>2549000</v>
      </c>
    </row>
    <row r="25" spans="1:9">
      <c r="A25" s="209" t="s">
        <v>91</v>
      </c>
      <c r="B25" s="210"/>
      <c r="C25" s="209" t="s">
        <v>89</v>
      </c>
      <c r="D25" s="210"/>
      <c r="E25" s="55" t="s">
        <v>90</v>
      </c>
    </row>
    <row r="26" spans="1:9" ht="67.5" customHeight="1">
      <c r="A26" s="207" t="s">
        <v>96</v>
      </c>
      <c r="B26" s="208"/>
      <c r="C26" s="207" t="s">
        <v>132</v>
      </c>
      <c r="D26" s="208"/>
      <c r="E26" s="72">
        <v>1200000</v>
      </c>
    </row>
    <row r="27" spans="1:9" ht="67.5" customHeight="1">
      <c r="A27" s="207" t="s">
        <v>95</v>
      </c>
      <c r="B27" s="208"/>
      <c r="C27" s="207" t="s">
        <v>133</v>
      </c>
      <c r="D27" s="208"/>
      <c r="E27" s="72">
        <v>180000</v>
      </c>
    </row>
    <row r="28" spans="1:9" ht="46.5" customHeight="1">
      <c r="A28" s="207" t="s">
        <v>97</v>
      </c>
      <c r="B28" s="208"/>
      <c r="C28" s="207" t="s">
        <v>134</v>
      </c>
      <c r="D28" s="208"/>
      <c r="E28" s="72">
        <v>80000</v>
      </c>
    </row>
    <row r="29" spans="1:9" ht="44.25" customHeight="1">
      <c r="A29" s="207" t="s">
        <v>92</v>
      </c>
      <c r="B29" s="208"/>
      <c r="C29" s="207" t="s">
        <v>135</v>
      </c>
      <c r="D29" s="208"/>
      <c r="E29" s="72">
        <v>650000</v>
      </c>
    </row>
    <row r="30" spans="1:9" ht="55.5" customHeight="1">
      <c r="A30" s="207" t="s">
        <v>94</v>
      </c>
      <c r="B30" s="208"/>
      <c r="C30" s="207" t="s">
        <v>136</v>
      </c>
      <c r="D30" s="208"/>
      <c r="E30" s="72">
        <v>439000</v>
      </c>
    </row>
    <row r="31" spans="1:9" ht="30" hidden="1" customHeight="1">
      <c r="A31" s="217" t="s">
        <v>98</v>
      </c>
      <c r="B31" s="218"/>
      <c r="C31" s="225"/>
      <c r="D31" s="226"/>
      <c r="E31" s="52"/>
    </row>
    <row r="32" spans="1:9" ht="30" hidden="1" customHeight="1">
      <c r="A32" s="207" t="s">
        <v>99</v>
      </c>
      <c r="B32" s="208"/>
      <c r="C32" s="225"/>
      <c r="D32" s="226"/>
      <c r="E32" s="52"/>
    </row>
    <row r="33" spans="1:5" ht="30" hidden="1" customHeight="1">
      <c r="A33" s="235"/>
      <c r="B33" s="236"/>
      <c r="C33" s="225"/>
      <c r="D33" s="226"/>
      <c r="E33" s="52"/>
    </row>
    <row r="34" spans="1:5">
      <c r="A34" s="219" t="s">
        <v>100</v>
      </c>
      <c r="B34" s="220"/>
      <c r="C34" s="220"/>
      <c r="D34" s="221"/>
      <c r="E34" s="54">
        <f>SUM(E26:E33)</f>
        <v>2549000</v>
      </c>
    </row>
    <row r="35" spans="1:5" hidden="1">
      <c r="A35" s="222" t="s">
        <v>101</v>
      </c>
      <c r="B35" s="223"/>
      <c r="C35" s="223"/>
      <c r="D35" s="224"/>
      <c r="E35" s="53">
        <f>E24-E34</f>
        <v>0</v>
      </c>
    </row>
    <row r="37" spans="1:5">
      <c r="A37" s="230" t="s">
        <v>104</v>
      </c>
      <c r="B37" s="231"/>
      <c r="C37" s="231"/>
      <c r="D37" s="232"/>
      <c r="E37" s="51">
        <f>'Previsão por ação'!D16</f>
        <v>40000</v>
      </c>
    </row>
    <row r="38" spans="1:5">
      <c r="A38" s="209" t="s">
        <v>91</v>
      </c>
      <c r="B38" s="210"/>
      <c r="C38" s="209" t="s">
        <v>89</v>
      </c>
      <c r="D38" s="210"/>
      <c r="E38" s="55" t="s">
        <v>90</v>
      </c>
    </row>
    <row r="39" spans="1:5" ht="30" customHeight="1">
      <c r="A39" s="217" t="s">
        <v>94</v>
      </c>
      <c r="B39" s="218"/>
      <c r="C39" s="207" t="s">
        <v>137</v>
      </c>
      <c r="D39" s="208"/>
      <c r="E39" s="59">
        <v>40000</v>
      </c>
    </row>
    <row r="40" spans="1:5" ht="30" hidden="1" customHeight="1">
      <c r="A40" s="217" t="s">
        <v>98</v>
      </c>
      <c r="B40" s="218"/>
      <c r="C40" s="225"/>
      <c r="D40" s="226"/>
      <c r="E40" s="52"/>
    </row>
    <row r="41" spans="1:5" ht="30" hidden="1" customHeight="1">
      <c r="A41" s="207" t="s">
        <v>99</v>
      </c>
      <c r="B41" s="208"/>
      <c r="C41" s="225"/>
      <c r="D41" s="226"/>
      <c r="E41" s="52"/>
    </row>
    <row r="42" spans="1:5" ht="30" hidden="1" customHeight="1">
      <c r="A42" s="233"/>
      <c r="B42" s="234"/>
      <c r="C42" s="233"/>
      <c r="D42" s="234"/>
      <c r="E42" s="47"/>
    </row>
    <row r="43" spans="1:5">
      <c r="A43" s="219" t="s">
        <v>100</v>
      </c>
      <c r="B43" s="220"/>
      <c r="C43" s="220"/>
      <c r="D43" s="221"/>
      <c r="E43" s="54">
        <f>SUM(E39:E42)</f>
        <v>40000</v>
      </c>
    </row>
    <row r="44" spans="1:5" hidden="1">
      <c r="A44" s="222" t="s">
        <v>101</v>
      </c>
      <c r="B44" s="223"/>
      <c r="C44" s="223"/>
      <c r="D44" s="224"/>
      <c r="E44" s="53">
        <f>E37-E43</f>
        <v>0</v>
      </c>
    </row>
    <row r="46" spans="1:5">
      <c r="A46" s="230" t="s">
        <v>103</v>
      </c>
      <c r="B46" s="231"/>
      <c r="C46" s="231"/>
      <c r="D46" s="232"/>
      <c r="E46" s="51">
        <f>'Previsão pró-reitorias'!E17</f>
        <v>363500</v>
      </c>
    </row>
    <row r="47" spans="1:5">
      <c r="A47" s="209" t="s">
        <v>91</v>
      </c>
      <c r="B47" s="210"/>
      <c r="C47" s="209" t="s">
        <v>89</v>
      </c>
      <c r="D47" s="210"/>
      <c r="E47" s="55" t="s">
        <v>90</v>
      </c>
    </row>
    <row r="48" spans="1:5" ht="30" customHeight="1">
      <c r="A48" s="217" t="s">
        <v>93</v>
      </c>
      <c r="B48" s="218"/>
      <c r="C48" s="225" t="s">
        <v>137</v>
      </c>
      <c r="D48" s="226"/>
      <c r="E48" s="59">
        <v>363500</v>
      </c>
    </row>
    <row r="49" spans="1:5">
      <c r="A49" s="219" t="s">
        <v>100</v>
      </c>
      <c r="B49" s="220"/>
      <c r="C49" s="220"/>
      <c r="D49" s="221"/>
      <c r="E49" s="54">
        <f>E48</f>
        <v>363500</v>
      </c>
    </row>
    <row r="50" spans="1:5" hidden="1">
      <c r="A50" s="222" t="s">
        <v>101</v>
      </c>
      <c r="B50" s="223"/>
      <c r="C50" s="223"/>
      <c r="D50" s="224"/>
      <c r="E50" s="53">
        <f>E46-E49</f>
        <v>0</v>
      </c>
    </row>
  </sheetData>
  <mergeCells count="73">
    <mergeCell ref="A50:D50"/>
    <mergeCell ref="A46:D46"/>
    <mergeCell ref="A47:B47"/>
    <mergeCell ref="C47:D47"/>
    <mergeCell ref="A48:B48"/>
    <mergeCell ref="C48:D48"/>
    <mergeCell ref="A49:D49"/>
    <mergeCell ref="A33:B33"/>
    <mergeCell ref="C33:D33"/>
    <mergeCell ref="A43:D43"/>
    <mergeCell ref="A37:D37"/>
    <mergeCell ref="A38:B38"/>
    <mergeCell ref="C38:D38"/>
    <mergeCell ref="A39:B39"/>
    <mergeCell ref="C39:D39"/>
    <mergeCell ref="A34:D34"/>
    <mergeCell ref="A35:D35"/>
    <mergeCell ref="A44:D44"/>
    <mergeCell ref="A40:B40"/>
    <mergeCell ref="C40:D40"/>
    <mergeCell ref="A41:B41"/>
    <mergeCell ref="C41:D41"/>
    <mergeCell ref="A42:B42"/>
    <mergeCell ref="C42:D42"/>
    <mergeCell ref="A28:B28"/>
    <mergeCell ref="C28:D28"/>
    <mergeCell ref="A29:B29"/>
    <mergeCell ref="C29:D29"/>
    <mergeCell ref="A31:B31"/>
    <mergeCell ref="C30:D30"/>
    <mergeCell ref="C31:D31"/>
    <mergeCell ref="A32:B32"/>
    <mergeCell ref="C32:D32"/>
    <mergeCell ref="A30:B30"/>
    <mergeCell ref="A2:D2"/>
    <mergeCell ref="A24:D24"/>
    <mergeCell ref="A25:B25"/>
    <mergeCell ref="C25:D25"/>
    <mergeCell ref="C11:D11"/>
    <mergeCell ref="A10:D10"/>
    <mergeCell ref="C12:D12"/>
    <mergeCell ref="C13:D13"/>
    <mergeCell ref="C14:D14"/>
    <mergeCell ref="C15:D15"/>
    <mergeCell ref="A12:B12"/>
    <mergeCell ref="A13:B13"/>
    <mergeCell ref="A14:B14"/>
    <mergeCell ref="A16:B16"/>
    <mergeCell ref="A21:D21"/>
    <mergeCell ref="A22:D22"/>
    <mergeCell ref="A15:B15"/>
    <mergeCell ref="A20:B20"/>
    <mergeCell ref="C20:D20"/>
    <mergeCell ref="A27:B27"/>
    <mergeCell ref="C27:D27"/>
    <mergeCell ref="C17:D17"/>
    <mergeCell ref="C18:D18"/>
    <mergeCell ref="A18:B18"/>
    <mergeCell ref="A19:B19"/>
    <mergeCell ref="A17:B17"/>
    <mergeCell ref="A26:B26"/>
    <mergeCell ref="C26:D26"/>
    <mergeCell ref="A11:B11"/>
    <mergeCell ref="A4:B4"/>
    <mergeCell ref="A5:B5"/>
    <mergeCell ref="A6:B6"/>
    <mergeCell ref="A7:B7"/>
    <mergeCell ref="A8:B8"/>
    <mergeCell ref="G15:H15"/>
    <mergeCell ref="C16:D16"/>
    <mergeCell ref="G17:H17"/>
    <mergeCell ref="G18:H18"/>
    <mergeCell ref="C19:D19"/>
  </mergeCells>
  <pageMargins left="0.61458333333333337" right="0.25" top="2.1979166666666665" bottom="0.75" header="0.3" footer="0.3"/>
  <pageSetup paperSize="9" orientation="portrait" r:id="rId1"/>
  <headerFooter>
    <oddHeader>&amp;L&amp;G
&amp;"Times New Roman,Normal"&amp;10Universidade Estadual do Sudoeste da Bahia - Uesb
Recredenciada pelo Decreto Estadual
Nº 16.825, de 04.07.2016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zoomScaleNormal="100" workbookViewId="0">
      <selection activeCell="G20" sqref="G20"/>
    </sheetView>
  </sheetViews>
  <sheetFormatPr defaultRowHeight="15"/>
  <cols>
    <col min="2" max="2" width="23.5703125" customWidth="1"/>
    <col min="3" max="4" width="18.7109375" customWidth="1"/>
    <col min="5" max="5" width="18.140625" customWidth="1"/>
    <col min="7" max="7" width="17.7109375" customWidth="1"/>
  </cols>
  <sheetData>
    <row r="1" spans="1:5" ht="9" customHeight="1"/>
    <row r="2" spans="1:5" ht="15" customHeight="1">
      <c r="A2" s="170" t="s">
        <v>53</v>
      </c>
      <c r="B2" s="170"/>
      <c r="C2" s="170"/>
      <c r="D2" s="170"/>
    </row>
    <row r="3" spans="1:5" ht="8.25" customHeight="1">
      <c r="A3" s="19"/>
      <c r="B3" s="19"/>
    </row>
    <row r="4" spans="1:5" ht="28.5" customHeight="1">
      <c r="A4" s="171" t="s">
        <v>49</v>
      </c>
      <c r="B4" s="171"/>
      <c r="C4" s="56" t="s">
        <v>87</v>
      </c>
      <c r="D4" s="45" t="s">
        <v>85</v>
      </c>
    </row>
    <row r="5" spans="1:5">
      <c r="A5" s="169" t="s">
        <v>50</v>
      </c>
      <c r="B5" s="169"/>
      <c r="C5" s="57">
        <f>'PLOA Uesb 2020'!D5</f>
        <v>261633000</v>
      </c>
      <c r="D5" s="49" t="s">
        <v>86</v>
      </c>
    </row>
    <row r="6" spans="1:5">
      <c r="A6" s="169" t="s">
        <v>51</v>
      </c>
      <c r="B6" s="169"/>
      <c r="C6" s="57">
        <f>'PLOA Uesb 2020'!D6</f>
        <v>322265000</v>
      </c>
      <c r="D6" s="48">
        <f>'Previsão pró-reitorias'!D6+'Previsão pró-reitorias'!D7+'Previsão pró-reitorias'!D8+'Previsão pró-reitorias'!D9</f>
        <v>1775000</v>
      </c>
    </row>
    <row r="7" spans="1:5">
      <c r="A7" s="169" t="s">
        <v>52</v>
      </c>
      <c r="B7" s="169"/>
      <c r="C7" s="57">
        <f>'PLOA Uesb 2020'!D7</f>
        <v>6258000</v>
      </c>
      <c r="D7" s="48">
        <f>'Previsão pró-reitorias'!E6+'Previsão pró-reitorias'!E7+'Previsão pró-reitorias'!E8</f>
        <v>242000</v>
      </c>
    </row>
    <row r="8" spans="1:5">
      <c r="A8" s="173" t="s">
        <v>38</v>
      </c>
      <c r="B8" s="173"/>
      <c r="C8" s="58">
        <f>SUM(C5:C7)</f>
        <v>590156000</v>
      </c>
      <c r="D8" s="50">
        <f>SUM(D5:D7)</f>
        <v>2017000</v>
      </c>
    </row>
    <row r="10" spans="1:5">
      <c r="A10" s="238" t="s">
        <v>111</v>
      </c>
      <c r="B10" s="238"/>
      <c r="C10" s="238"/>
      <c r="D10" s="238"/>
      <c r="E10" s="51">
        <f>'Previsão por ação'!G19</f>
        <v>420000</v>
      </c>
    </row>
    <row r="11" spans="1:5">
      <c r="A11" s="239" t="s">
        <v>91</v>
      </c>
      <c r="B11" s="239"/>
      <c r="C11" s="240" t="s">
        <v>89</v>
      </c>
      <c r="D11" s="241"/>
      <c r="E11" s="55" t="s">
        <v>90</v>
      </c>
    </row>
    <row r="12" spans="1:5" ht="30" customHeight="1">
      <c r="A12" s="242" t="s">
        <v>95</v>
      </c>
      <c r="B12" s="242"/>
      <c r="C12" s="225" t="s">
        <v>155</v>
      </c>
      <c r="D12" s="247"/>
      <c r="E12" s="59">
        <v>150000</v>
      </c>
    </row>
    <row r="13" spans="1:5" ht="30" customHeight="1">
      <c r="A13" s="242" t="s">
        <v>97</v>
      </c>
      <c r="B13" s="242"/>
      <c r="C13" s="225" t="s">
        <v>155</v>
      </c>
      <c r="D13" s="247"/>
      <c r="E13" s="59">
        <v>150000</v>
      </c>
    </row>
    <row r="14" spans="1:5" ht="30" customHeight="1">
      <c r="A14" s="242" t="s">
        <v>94</v>
      </c>
      <c r="B14" s="242"/>
      <c r="C14" s="225" t="s">
        <v>155</v>
      </c>
      <c r="D14" s="247"/>
      <c r="E14" s="59">
        <v>120000</v>
      </c>
    </row>
    <row r="15" spans="1:5">
      <c r="A15" s="243" t="s">
        <v>100</v>
      </c>
      <c r="B15" s="243"/>
      <c r="C15" s="243"/>
      <c r="D15" s="243"/>
      <c r="E15" s="54">
        <f>SUM(E12:E14)</f>
        <v>420000</v>
      </c>
    </row>
    <row r="16" spans="1:5" hidden="1">
      <c r="A16" s="246" t="s">
        <v>101</v>
      </c>
      <c r="B16" s="246"/>
      <c r="C16" s="246"/>
      <c r="D16" s="246"/>
      <c r="E16" s="53">
        <f>E10-E15</f>
        <v>0</v>
      </c>
    </row>
    <row r="18" spans="1:5">
      <c r="A18" s="238" t="s">
        <v>105</v>
      </c>
      <c r="B18" s="238"/>
      <c r="C18" s="238"/>
      <c r="D18" s="238"/>
      <c r="E18" s="51">
        <f>'Previsão por ação'!G20</f>
        <v>1071000</v>
      </c>
    </row>
    <row r="19" spans="1:5">
      <c r="A19" s="239" t="s">
        <v>91</v>
      </c>
      <c r="B19" s="239"/>
      <c r="C19" s="240" t="s">
        <v>89</v>
      </c>
      <c r="D19" s="241"/>
      <c r="E19" s="55" t="s">
        <v>90</v>
      </c>
    </row>
    <row r="20" spans="1:5" ht="30" customHeight="1">
      <c r="A20" s="237" t="s">
        <v>96</v>
      </c>
      <c r="B20" s="237"/>
      <c r="C20" s="242" t="s">
        <v>148</v>
      </c>
      <c r="D20" s="242"/>
      <c r="E20" s="92">
        <v>440000</v>
      </c>
    </row>
    <row r="21" spans="1:5" ht="67.5" customHeight="1">
      <c r="A21" s="237" t="s">
        <v>95</v>
      </c>
      <c r="B21" s="237"/>
      <c r="C21" s="237" t="s">
        <v>149</v>
      </c>
      <c r="D21" s="237"/>
      <c r="E21" s="92">
        <v>40000</v>
      </c>
    </row>
    <row r="22" spans="1:5" ht="47.25" customHeight="1">
      <c r="A22" s="237" t="s">
        <v>97</v>
      </c>
      <c r="B22" s="237"/>
      <c r="C22" s="237" t="s">
        <v>150</v>
      </c>
      <c r="D22" s="237"/>
      <c r="E22" s="92">
        <v>200000</v>
      </c>
    </row>
    <row r="23" spans="1:5" ht="42.75" customHeight="1">
      <c r="A23" s="237" t="s">
        <v>92</v>
      </c>
      <c r="B23" s="237"/>
      <c r="C23" s="237" t="s">
        <v>151</v>
      </c>
      <c r="D23" s="237"/>
      <c r="E23" s="92">
        <v>80000</v>
      </c>
    </row>
    <row r="24" spans="1:5" ht="78.75" customHeight="1">
      <c r="A24" s="237" t="s">
        <v>94</v>
      </c>
      <c r="B24" s="237"/>
      <c r="C24" s="237" t="s">
        <v>152</v>
      </c>
      <c r="D24" s="237"/>
      <c r="E24" s="92">
        <v>260000</v>
      </c>
    </row>
    <row r="25" spans="1:5" ht="46.5" customHeight="1">
      <c r="A25" s="237" t="s">
        <v>98</v>
      </c>
      <c r="B25" s="237"/>
      <c r="C25" s="237" t="s">
        <v>153</v>
      </c>
      <c r="D25" s="237"/>
      <c r="E25" s="92">
        <v>51000</v>
      </c>
    </row>
    <row r="26" spans="1:5" ht="30" hidden="1" customHeight="1">
      <c r="A26" s="237" t="s">
        <v>99</v>
      </c>
      <c r="B26" s="237"/>
      <c r="C26" s="225"/>
      <c r="D26" s="226"/>
      <c r="E26" s="52"/>
    </row>
    <row r="27" spans="1:5">
      <c r="A27" s="243" t="s">
        <v>100</v>
      </c>
      <c r="B27" s="243"/>
      <c r="C27" s="243"/>
      <c r="D27" s="243"/>
      <c r="E27" s="54">
        <f>SUM(E20:E26)</f>
        <v>1071000</v>
      </c>
    </row>
    <row r="28" spans="1:5">
      <c r="A28" s="60"/>
      <c r="B28" s="60"/>
      <c r="C28" s="60"/>
      <c r="D28" s="60"/>
      <c r="E28" s="61"/>
    </row>
    <row r="29" spans="1:5">
      <c r="A29" s="60"/>
      <c r="B29" s="60"/>
      <c r="C29" s="60"/>
      <c r="D29" s="60"/>
      <c r="E29" s="61"/>
    </row>
    <row r="31" spans="1:5">
      <c r="A31" s="238" t="s">
        <v>106</v>
      </c>
      <c r="B31" s="238"/>
      <c r="C31" s="238"/>
      <c r="D31" s="238"/>
      <c r="E31" s="51">
        <f>'Previsão por ação'!G21</f>
        <v>115000</v>
      </c>
    </row>
    <row r="32" spans="1:5">
      <c r="A32" s="239" t="s">
        <v>91</v>
      </c>
      <c r="B32" s="239"/>
      <c r="C32" s="240" t="s">
        <v>89</v>
      </c>
      <c r="D32" s="241"/>
      <c r="E32" s="55" t="s">
        <v>90</v>
      </c>
    </row>
    <row r="33" spans="1:5" ht="30" hidden="1" customHeight="1">
      <c r="A33" s="242" t="s">
        <v>96</v>
      </c>
      <c r="B33" s="242"/>
      <c r="C33" s="244"/>
      <c r="D33" s="244"/>
      <c r="E33" s="52"/>
    </row>
    <row r="34" spans="1:5" ht="30" customHeight="1">
      <c r="A34" s="242" t="s">
        <v>95</v>
      </c>
      <c r="B34" s="242"/>
      <c r="C34" s="237" t="s">
        <v>137</v>
      </c>
      <c r="D34" s="237"/>
      <c r="E34" s="73">
        <v>8500</v>
      </c>
    </row>
    <row r="35" spans="1:5" ht="30" customHeight="1">
      <c r="A35" s="242" t="s">
        <v>97</v>
      </c>
      <c r="B35" s="242"/>
      <c r="C35" s="237" t="s">
        <v>137</v>
      </c>
      <c r="D35" s="237"/>
      <c r="E35" s="73">
        <v>8500</v>
      </c>
    </row>
    <row r="36" spans="1:5" ht="30" customHeight="1">
      <c r="A36" s="242" t="s">
        <v>92</v>
      </c>
      <c r="B36" s="242"/>
      <c r="C36" s="237" t="s">
        <v>137</v>
      </c>
      <c r="D36" s="237"/>
      <c r="E36" s="73">
        <v>8000</v>
      </c>
    </row>
    <row r="37" spans="1:5" ht="37.5" customHeight="1">
      <c r="A37" s="242" t="s">
        <v>94</v>
      </c>
      <c r="B37" s="242"/>
      <c r="C37" s="237" t="s">
        <v>147</v>
      </c>
      <c r="D37" s="237"/>
      <c r="E37" s="73">
        <v>80000</v>
      </c>
    </row>
    <row r="38" spans="1:5" ht="30" customHeight="1">
      <c r="A38" s="242" t="s">
        <v>98</v>
      </c>
      <c r="B38" s="242"/>
      <c r="C38" s="207" t="s">
        <v>137</v>
      </c>
      <c r="D38" s="245"/>
      <c r="E38" s="73">
        <v>10000</v>
      </c>
    </row>
    <row r="39" spans="1:5" ht="30" hidden="1" customHeight="1">
      <c r="A39" s="237" t="s">
        <v>99</v>
      </c>
      <c r="B39" s="237"/>
      <c r="C39" s="244"/>
      <c r="D39" s="244"/>
      <c r="E39" s="52"/>
    </row>
    <row r="40" spans="1:5">
      <c r="A40" s="243" t="s">
        <v>100</v>
      </c>
      <c r="B40" s="243"/>
      <c r="C40" s="243"/>
      <c r="D40" s="243"/>
      <c r="E40" s="54">
        <f>SUM(E33:E39)</f>
        <v>115000</v>
      </c>
    </row>
    <row r="41" spans="1:5" hidden="1">
      <c r="A41" s="246" t="s">
        <v>101</v>
      </c>
      <c r="B41" s="246"/>
      <c r="C41" s="246"/>
      <c r="D41" s="246"/>
      <c r="E41" s="53">
        <f>E31-E40</f>
        <v>0</v>
      </c>
    </row>
    <row r="43" spans="1:5">
      <c r="A43" s="238" t="s">
        <v>107</v>
      </c>
      <c r="B43" s="238"/>
      <c r="C43" s="238"/>
      <c r="D43" s="238"/>
      <c r="E43" s="51">
        <f>'Previsão por ação'!G22</f>
        <v>169000</v>
      </c>
    </row>
    <row r="44" spans="1:5">
      <c r="A44" s="239" t="s">
        <v>91</v>
      </c>
      <c r="B44" s="239"/>
      <c r="C44" s="240" t="s">
        <v>89</v>
      </c>
      <c r="D44" s="241"/>
      <c r="E44" s="55" t="s">
        <v>90</v>
      </c>
    </row>
    <row r="45" spans="1:5" ht="30" hidden="1" customHeight="1">
      <c r="A45" s="242" t="s">
        <v>96</v>
      </c>
      <c r="B45" s="242"/>
      <c r="C45" s="244"/>
      <c r="D45" s="244"/>
      <c r="E45" s="52"/>
    </row>
    <row r="46" spans="1:5" ht="56.25" customHeight="1">
      <c r="A46" s="237" t="s">
        <v>95</v>
      </c>
      <c r="B46" s="237"/>
      <c r="C46" s="207" t="s">
        <v>154</v>
      </c>
      <c r="D46" s="245"/>
      <c r="E46" s="92">
        <v>15000</v>
      </c>
    </row>
    <row r="47" spans="1:5" ht="30" customHeight="1">
      <c r="A47" s="237" t="s">
        <v>97</v>
      </c>
      <c r="B47" s="237"/>
      <c r="C47" s="237" t="s">
        <v>137</v>
      </c>
      <c r="D47" s="237"/>
      <c r="E47" s="92">
        <v>12000</v>
      </c>
    </row>
    <row r="48" spans="1:5" ht="30" customHeight="1">
      <c r="A48" s="237" t="s">
        <v>92</v>
      </c>
      <c r="B48" s="237"/>
      <c r="C48" s="237" t="s">
        <v>137</v>
      </c>
      <c r="D48" s="237"/>
      <c r="E48" s="92">
        <v>30000</v>
      </c>
    </row>
    <row r="49" spans="1:5" ht="30" customHeight="1">
      <c r="A49" s="237" t="s">
        <v>94</v>
      </c>
      <c r="B49" s="237"/>
      <c r="C49" s="237" t="s">
        <v>137</v>
      </c>
      <c r="D49" s="237"/>
      <c r="E49" s="92">
        <v>90000</v>
      </c>
    </row>
    <row r="50" spans="1:5" ht="30" customHeight="1">
      <c r="A50" s="237" t="s">
        <v>98</v>
      </c>
      <c r="B50" s="237"/>
      <c r="C50" s="237" t="s">
        <v>137</v>
      </c>
      <c r="D50" s="237"/>
      <c r="E50" s="92">
        <v>22000</v>
      </c>
    </row>
    <row r="51" spans="1:5">
      <c r="A51" s="243" t="s">
        <v>100</v>
      </c>
      <c r="B51" s="243"/>
      <c r="C51" s="243"/>
      <c r="D51" s="243"/>
      <c r="E51" s="54">
        <f>SUM(E45:E50)</f>
        <v>169000</v>
      </c>
    </row>
    <row r="52" spans="1:5" hidden="1">
      <c r="A52" s="246" t="s">
        <v>101</v>
      </c>
      <c r="B52" s="246"/>
      <c r="C52" s="246"/>
      <c r="D52" s="246"/>
      <c r="E52" s="53">
        <f>E43-E51</f>
        <v>0</v>
      </c>
    </row>
    <row r="53" spans="1:5">
      <c r="A53" s="60"/>
      <c r="B53" s="60"/>
      <c r="C53" s="60"/>
      <c r="D53" s="60"/>
      <c r="E53" s="61"/>
    </row>
    <row r="54" spans="1:5">
      <c r="A54" s="238" t="s">
        <v>116</v>
      </c>
      <c r="B54" s="238"/>
      <c r="C54" s="238"/>
      <c r="D54" s="238"/>
      <c r="E54" s="51">
        <f>D7</f>
        <v>242000</v>
      </c>
    </row>
    <row r="55" spans="1:5">
      <c r="A55" s="239" t="s">
        <v>91</v>
      </c>
      <c r="B55" s="239"/>
      <c r="C55" s="240" t="s">
        <v>89</v>
      </c>
      <c r="D55" s="241"/>
      <c r="E55" s="55" t="s">
        <v>90</v>
      </c>
    </row>
    <row r="56" spans="1:5" ht="30" customHeight="1">
      <c r="A56" s="242" t="s">
        <v>108</v>
      </c>
      <c r="B56" s="242"/>
      <c r="C56" s="237" t="s">
        <v>137</v>
      </c>
      <c r="D56" s="237"/>
      <c r="E56" s="59">
        <f>'Previsão pró-reitorias'!E6</f>
        <v>43000</v>
      </c>
    </row>
    <row r="57" spans="1:5" ht="30" customHeight="1">
      <c r="A57" s="242" t="s">
        <v>109</v>
      </c>
      <c r="B57" s="242"/>
      <c r="C57" s="237" t="s">
        <v>137</v>
      </c>
      <c r="D57" s="237"/>
      <c r="E57" s="59">
        <f>'Previsão pró-reitorias'!E7</f>
        <v>15000</v>
      </c>
    </row>
    <row r="58" spans="1:5" ht="30" customHeight="1">
      <c r="A58" s="242" t="s">
        <v>110</v>
      </c>
      <c r="B58" s="242"/>
      <c r="C58" s="237" t="s">
        <v>137</v>
      </c>
      <c r="D58" s="237"/>
      <c r="E58" s="59">
        <f>'Previsão pró-reitorias'!E8</f>
        <v>184000</v>
      </c>
    </row>
    <row r="59" spans="1:5">
      <c r="A59" s="243" t="s">
        <v>100</v>
      </c>
      <c r="B59" s="243"/>
      <c r="C59" s="243"/>
      <c r="D59" s="243"/>
      <c r="E59" s="54">
        <f>SUM(E56:E58)</f>
        <v>242000</v>
      </c>
    </row>
    <row r="60" spans="1:5" hidden="1">
      <c r="A60" s="246" t="s">
        <v>101</v>
      </c>
      <c r="B60" s="246"/>
      <c r="C60" s="246"/>
      <c r="D60" s="246"/>
      <c r="E60" s="53">
        <f>E54-E59</f>
        <v>0</v>
      </c>
    </row>
  </sheetData>
  <mergeCells count="82">
    <mergeCell ref="C58:D58"/>
    <mergeCell ref="A10:D10"/>
    <mergeCell ref="A11:B11"/>
    <mergeCell ref="C11:D11"/>
    <mergeCell ref="A12:B12"/>
    <mergeCell ref="C12:D12"/>
    <mergeCell ref="A13:B13"/>
    <mergeCell ref="C56:D56"/>
    <mergeCell ref="C13:D13"/>
    <mergeCell ref="A15:D15"/>
    <mergeCell ref="A16:D16"/>
    <mergeCell ref="A14:B14"/>
    <mergeCell ref="C14:D14"/>
    <mergeCell ref="A46:B46"/>
    <mergeCell ref="C46:D46"/>
    <mergeCell ref="A59:D59"/>
    <mergeCell ref="A60:D60"/>
    <mergeCell ref="A57:B57"/>
    <mergeCell ref="A58:B58"/>
    <mergeCell ref="A48:B48"/>
    <mergeCell ref="A49:B49"/>
    <mergeCell ref="A50:B50"/>
    <mergeCell ref="C49:D49"/>
    <mergeCell ref="C50:D50"/>
    <mergeCell ref="A51:D51"/>
    <mergeCell ref="A52:D52"/>
    <mergeCell ref="A54:D54"/>
    <mergeCell ref="A55:B55"/>
    <mergeCell ref="C55:D55"/>
    <mergeCell ref="A56:B56"/>
    <mergeCell ref="C57:D57"/>
    <mergeCell ref="A47:B47"/>
    <mergeCell ref="C47:D47"/>
    <mergeCell ref="C48:D48"/>
    <mergeCell ref="A45:B45"/>
    <mergeCell ref="C45:D45"/>
    <mergeCell ref="A44:B44"/>
    <mergeCell ref="C44:D44"/>
    <mergeCell ref="A36:B36"/>
    <mergeCell ref="C36:D36"/>
    <mergeCell ref="A37:B37"/>
    <mergeCell ref="C37:D37"/>
    <mergeCell ref="A38:B38"/>
    <mergeCell ref="C38:D38"/>
    <mergeCell ref="A39:B39"/>
    <mergeCell ref="C39:D39"/>
    <mergeCell ref="A40:D40"/>
    <mergeCell ref="A41:D41"/>
    <mergeCell ref="A43:D43"/>
    <mergeCell ref="A33:B33"/>
    <mergeCell ref="C33:D33"/>
    <mergeCell ref="A34:B34"/>
    <mergeCell ref="C34:D34"/>
    <mergeCell ref="A35:B35"/>
    <mergeCell ref="C35:D35"/>
    <mergeCell ref="A32:B32"/>
    <mergeCell ref="C32:D32"/>
    <mergeCell ref="A25:B25"/>
    <mergeCell ref="C25:D25"/>
    <mergeCell ref="A26:B26"/>
    <mergeCell ref="C26:D26"/>
    <mergeCell ref="A27:D27"/>
    <mergeCell ref="A31:D31"/>
    <mergeCell ref="A22:B22"/>
    <mergeCell ref="C22:D22"/>
    <mergeCell ref="A23:B23"/>
    <mergeCell ref="C23:D23"/>
    <mergeCell ref="A24:B24"/>
    <mergeCell ref="C24:D24"/>
    <mergeCell ref="A21:B21"/>
    <mergeCell ref="C21:D21"/>
    <mergeCell ref="A2:D2"/>
    <mergeCell ref="A4:B4"/>
    <mergeCell ref="A5:B5"/>
    <mergeCell ref="A6:B6"/>
    <mergeCell ref="A7:B7"/>
    <mergeCell ref="A8:B8"/>
    <mergeCell ref="A18:D18"/>
    <mergeCell ref="A19:B19"/>
    <mergeCell ref="C19:D19"/>
    <mergeCell ref="A20:B20"/>
    <mergeCell ref="C20:D20"/>
  </mergeCells>
  <pageMargins left="0.61458333333333337" right="0.25" top="2.1979166666666665" bottom="0.75" header="0.3" footer="0.3"/>
  <pageSetup paperSize="9" orientation="portrait" r:id="rId1"/>
  <headerFooter>
    <oddHeader>&amp;L&amp;G
&amp;"Times New Roman,Normal"&amp;10Universidade Estadual do Sudoeste da Bahia - Uesb
Recredenciada pelo Decreto Estadual
Nº 16.825, de 04.07.2016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selection activeCell="D7" sqref="D7"/>
    </sheetView>
  </sheetViews>
  <sheetFormatPr defaultRowHeight="15"/>
  <cols>
    <col min="2" max="2" width="23.5703125" customWidth="1"/>
    <col min="3" max="4" width="18.7109375" customWidth="1"/>
    <col min="5" max="5" width="18.140625" customWidth="1"/>
    <col min="7" max="7" width="17.7109375" customWidth="1"/>
  </cols>
  <sheetData>
    <row r="1" spans="1:5" ht="9" customHeight="1"/>
    <row r="2" spans="1:5" ht="15" customHeight="1">
      <c r="A2" s="170" t="s">
        <v>53</v>
      </c>
      <c r="B2" s="170"/>
      <c r="C2" s="170"/>
      <c r="D2" s="170"/>
    </row>
    <row r="3" spans="1:5" ht="8.25" customHeight="1">
      <c r="A3" s="19"/>
      <c r="B3" s="19"/>
    </row>
    <row r="4" spans="1:5" ht="28.5" customHeight="1">
      <c r="A4" s="171" t="s">
        <v>49</v>
      </c>
      <c r="B4" s="171"/>
      <c r="C4" s="56" t="s">
        <v>87</v>
      </c>
      <c r="D4" s="45" t="s">
        <v>85</v>
      </c>
    </row>
    <row r="5" spans="1:5">
      <c r="A5" s="169" t="s">
        <v>50</v>
      </c>
      <c r="B5" s="169"/>
      <c r="C5" s="57">
        <f>'PLOA Uesb 2020'!D5</f>
        <v>261633000</v>
      </c>
      <c r="D5" s="49" t="s">
        <v>86</v>
      </c>
    </row>
    <row r="6" spans="1:5">
      <c r="A6" s="169" t="s">
        <v>51</v>
      </c>
      <c r="B6" s="169"/>
      <c r="C6" s="57">
        <f>'PLOA Uesb 2020'!D6</f>
        <v>322265000</v>
      </c>
      <c r="D6" s="48">
        <f>'Previsão pró-reitorias'!D12+'Previsão pró-reitorias'!D13+'Previsão pró-reitorias'!D14</f>
        <v>3086000</v>
      </c>
    </row>
    <row r="7" spans="1:5">
      <c r="A7" s="169" t="s">
        <v>52</v>
      </c>
      <c r="B7" s="169"/>
      <c r="C7" s="57">
        <f>'PLOA Uesb 2020'!D7</f>
        <v>6258000</v>
      </c>
      <c r="D7" s="48">
        <f>'Previsão pró-reitorias'!E12+'Previsão pró-reitorias'!E13+'Previsão pró-reitorias'!E14</f>
        <v>109600</v>
      </c>
    </row>
    <row r="8" spans="1:5">
      <c r="A8" s="173" t="s">
        <v>38</v>
      </c>
      <c r="B8" s="173"/>
      <c r="C8" s="58">
        <f>SUM(C5:C7)</f>
        <v>590156000</v>
      </c>
      <c r="D8" s="50">
        <f>SUM(D5:D7)</f>
        <v>3195600</v>
      </c>
    </row>
    <row r="10" spans="1:5">
      <c r="A10" s="238" t="s">
        <v>112</v>
      </c>
      <c r="B10" s="238"/>
      <c r="C10" s="238"/>
      <c r="D10" s="238"/>
      <c r="E10" s="51">
        <f>'Previsão por ação'!G24</f>
        <v>1873000</v>
      </c>
    </row>
    <row r="11" spans="1:5">
      <c r="A11" s="239" t="s">
        <v>91</v>
      </c>
      <c r="B11" s="239"/>
      <c r="C11" s="240" t="s">
        <v>89</v>
      </c>
      <c r="D11" s="241"/>
      <c r="E11" s="55" t="s">
        <v>90</v>
      </c>
    </row>
    <row r="12" spans="1:5" ht="52.5" customHeight="1">
      <c r="A12" s="237" t="s">
        <v>96</v>
      </c>
      <c r="B12" s="237"/>
      <c r="C12" s="248" t="s">
        <v>156</v>
      </c>
      <c r="D12" s="248"/>
      <c r="E12" s="74">
        <f>499600+10000</f>
        <v>509600</v>
      </c>
    </row>
    <row r="13" spans="1:5" ht="57" customHeight="1">
      <c r="A13" s="249" t="s">
        <v>166</v>
      </c>
      <c r="B13" s="249"/>
      <c r="C13" s="248" t="s">
        <v>157</v>
      </c>
      <c r="D13" s="248"/>
      <c r="E13" s="74">
        <f>33000+72000</f>
        <v>105000</v>
      </c>
    </row>
    <row r="14" spans="1:5" ht="97.5" customHeight="1">
      <c r="A14" s="237" t="s">
        <v>95</v>
      </c>
      <c r="B14" s="237"/>
      <c r="C14" s="248" t="s">
        <v>158</v>
      </c>
      <c r="D14" s="248"/>
      <c r="E14" s="74">
        <v>102000</v>
      </c>
    </row>
    <row r="15" spans="1:5" ht="81.75" customHeight="1">
      <c r="A15" s="237" t="s">
        <v>97</v>
      </c>
      <c r="B15" s="237"/>
      <c r="C15" s="248" t="s">
        <v>159</v>
      </c>
      <c r="D15" s="248"/>
      <c r="E15" s="74">
        <v>205400</v>
      </c>
    </row>
    <row r="16" spans="1:5" ht="45.75" customHeight="1">
      <c r="A16" s="237" t="s">
        <v>92</v>
      </c>
      <c r="B16" s="237"/>
      <c r="C16" s="248" t="s">
        <v>160</v>
      </c>
      <c r="D16" s="248"/>
      <c r="E16" s="75">
        <v>50000</v>
      </c>
    </row>
    <row r="17" spans="1:5" ht="51" customHeight="1">
      <c r="A17" s="237" t="s">
        <v>94</v>
      </c>
      <c r="B17" s="237"/>
      <c r="C17" s="248" t="s">
        <v>161</v>
      </c>
      <c r="D17" s="248"/>
      <c r="E17" s="75">
        <v>405000</v>
      </c>
    </row>
    <row r="18" spans="1:5" ht="49.5" customHeight="1">
      <c r="A18" s="249" t="s">
        <v>167</v>
      </c>
      <c r="B18" s="249"/>
      <c r="C18" s="248" t="s">
        <v>162</v>
      </c>
      <c r="D18" s="248"/>
      <c r="E18" s="75">
        <v>160000</v>
      </c>
    </row>
    <row r="19" spans="1:5" ht="30" customHeight="1">
      <c r="A19" s="237" t="s">
        <v>98</v>
      </c>
      <c r="B19" s="237"/>
      <c r="C19" s="248" t="s">
        <v>163</v>
      </c>
      <c r="D19" s="248"/>
      <c r="E19" s="74">
        <v>40000</v>
      </c>
    </row>
    <row r="20" spans="1:5" ht="33.75" customHeight="1">
      <c r="A20" s="237" t="s">
        <v>99</v>
      </c>
      <c r="B20" s="237"/>
      <c r="C20" s="248" t="s">
        <v>164</v>
      </c>
      <c r="D20" s="248"/>
      <c r="E20" s="74">
        <v>6000</v>
      </c>
    </row>
    <row r="21" spans="1:5" ht="129" customHeight="1">
      <c r="A21" s="207" t="s">
        <v>119</v>
      </c>
      <c r="B21" s="208"/>
      <c r="C21" s="248" t="s">
        <v>165</v>
      </c>
      <c r="D21" s="248"/>
      <c r="E21" s="74">
        <v>290000</v>
      </c>
    </row>
    <row r="22" spans="1:5">
      <c r="A22" s="243" t="s">
        <v>100</v>
      </c>
      <c r="B22" s="243"/>
      <c r="C22" s="243"/>
      <c r="D22" s="243"/>
      <c r="E22" s="54">
        <f>SUM(E12:E21)</f>
        <v>1873000</v>
      </c>
    </row>
    <row r="23" spans="1:5" hidden="1">
      <c r="A23" s="250" t="s">
        <v>101</v>
      </c>
      <c r="B23" s="250"/>
      <c r="C23" s="250"/>
      <c r="D23" s="250"/>
      <c r="E23" s="93">
        <f>E10-E22</f>
        <v>0</v>
      </c>
    </row>
    <row r="24" spans="1:5">
      <c r="A24" s="87"/>
      <c r="B24" s="88"/>
      <c r="C24" s="88"/>
      <c r="D24" s="88"/>
      <c r="E24" s="95"/>
    </row>
    <row r="25" spans="1:5">
      <c r="A25" s="251" t="s">
        <v>113</v>
      </c>
      <c r="B25" s="251"/>
      <c r="C25" s="251"/>
      <c r="D25" s="251"/>
      <c r="E25" s="94">
        <f>'Previsão por ação'!G25</f>
        <v>1044000</v>
      </c>
    </row>
    <row r="26" spans="1:5">
      <c r="A26" s="239" t="s">
        <v>91</v>
      </c>
      <c r="B26" s="239"/>
      <c r="C26" s="240" t="s">
        <v>89</v>
      </c>
      <c r="D26" s="241"/>
      <c r="E26" s="55" t="s">
        <v>90</v>
      </c>
    </row>
    <row r="27" spans="1:5" ht="59.25" customHeight="1">
      <c r="A27" s="237" t="s">
        <v>96</v>
      </c>
      <c r="B27" s="237"/>
      <c r="C27" s="242" t="s">
        <v>168</v>
      </c>
      <c r="D27" s="242"/>
      <c r="E27" s="72">
        <v>422400</v>
      </c>
    </row>
    <row r="28" spans="1:5" ht="69" customHeight="1">
      <c r="A28" s="237" t="s">
        <v>95</v>
      </c>
      <c r="B28" s="237"/>
      <c r="C28" s="242" t="s">
        <v>169</v>
      </c>
      <c r="D28" s="242"/>
      <c r="E28" s="72">
        <v>100000</v>
      </c>
    </row>
    <row r="29" spans="1:5" ht="67.5" customHeight="1">
      <c r="A29" s="237" t="s">
        <v>97</v>
      </c>
      <c r="B29" s="237"/>
      <c r="C29" s="242" t="s">
        <v>170</v>
      </c>
      <c r="D29" s="242"/>
      <c r="E29" s="72">
        <v>119600</v>
      </c>
    </row>
    <row r="30" spans="1:5" ht="31.5" customHeight="1">
      <c r="A30" s="237" t="s">
        <v>92</v>
      </c>
      <c r="B30" s="237"/>
      <c r="C30" s="242" t="s">
        <v>171</v>
      </c>
      <c r="D30" s="242"/>
      <c r="E30" s="72">
        <v>20000</v>
      </c>
    </row>
    <row r="31" spans="1:5" ht="65.25" customHeight="1">
      <c r="A31" s="237" t="s">
        <v>94</v>
      </c>
      <c r="B31" s="237"/>
      <c r="C31" s="242" t="s">
        <v>170</v>
      </c>
      <c r="D31" s="242"/>
      <c r="E31" s="72">
        <v>60000</v>
      </c>
    </row>
    <row r="32" spans="1:5" ht="30" hidden="1" customHeight="1">
      <c r="A32" s="237" t="s">
        <v>98</v>
      </c>
      <c r="B32" s="237"/>
      <c r="C32" s="225"/>
      <c r="D32" s="247"/>
      <c r="E32" s="72"/>
    </row>
    <row r="33" spans="1:5" ht="30" hidden="1" customHeight="1">
      <c r="A33" s="237" t="s">
        <v>99</v>
      </c>
      <c r="B33" s="237"/>
      <c r="C33" s="244"/>
      <c r="D33" s="244"/>
      <c r="E33" s="72"/>
    </row>
    <row r="34" spans="1:5" ht="42.75" customHeight="1">
      <c r="A34" s="207" t="s">
        <v>119</v>
      </c>
      <c r="B34" s="208"/>
      <c r="C34" s="242" t="s">
        <v>172</v>
      </c>
      <c r="D34" s="242"/>
      <c r="E34" s="72">
        <v>322000</v>
      </c>
    </row>
    <row r="35" spans="1:5">
      <c r="A35" s="243" t="s">
        <v>100</v>
      </c>
      <c r="B35" s="243"/>
      <c r="C35" s="243"/>
      <c r="D35" s="243"/>
      <c r="E35" s="54">
        <f>SUM(E27:E34)</f>
        <v>1044000</v>
      </c>
    </row>
    <row r="36" spans="1:5" hidden="1">
      <c r="A36" s="246" t="s">
        <v>101</v>
      </c>
      <c r="B36" s="246"/>
      <c r="C36" s="246"/>
      <c r="D36" s="246"/>
      <c r="E36" s="53">
        <f>E25-E35</f>
        <v>0</v>
      </c>
    </row>
    <row r="37" spans="1:5">
      <c r="A37" s="60"/>
      <c r="B37" s="60"/>
      <c r="C37" s="60"/>
      <c r="D37" s="60"/>
      <c r="E37" s="61"/>
    </row>
    <row r="38" spans="1:5">
      <c r="A38" s="60"/>
      <c r="B38" s="60"/>
      <c r="C38" s="60"/>
      <c r="D38" s="60"/>
      <c r="E38" s="61"/>
    </row>
    <row r="39" spans="1:5">
      <c r="A39" s="60"/>
      <c r="B39" s="60"/>
      <c r="C39" s="60"/>
      <c r="D39" s="60"/>
      <c r="E39" s="61"/>
    </row>
    <row r="40" spans="1:5">
      <c r="A40" s="60"/>
      <c r="B40" s="60"/>
      <c r="C40" s="60"/>
      <c r="D40" s="60"/>
      <c r="E40" s="61"/>
    </row>
    <row r="42" spans="1:5">
      <c r="A42" s="252" t="s">
        <v>114</v>
      </c>
      <c r="B42" s="252"/>
      <c r="C42" s="252"/>
      <c r="D42" s="252"/>
      <c r="E42" s="51">
        <f>'Previsão por ação'!G26</f>
        <v>169000</v>
      </c>
    </row>
    <row r="43" spans="1:5">
      <c r="A43" s="239" t="s">
        <v>91</v>
      </c>
      <c r="B43" s="239"/>
      <c r="C43" s="240" t="s">
        <v>89</v>
      </c>
      <c r="D43" s="241"/>
      <c r="E43" s="55" t="s">
        <v>90</v>
      </c>
    </row>
    <row r="44" spans="1:5" ht="51" customHeight="1">
      <c r="A44" s="237" t="s">
        <v>96</v>
      </c>
      <c r="B44" s="237"/>
      <c r="C44" s="237" t="s">
        <v>173</v>
      </c>
      <c r="D44" s="237"/>
      <c r="E44" s="72">
        <v>28800</v>
      </c>
    </row>
    <row r="45" spans="1:5" ht="108" customHeight="1">
      <c r="A45" s="237" t="s">
        <v>95</v>
      </c>
      <c r="B45" s="237"/>
      <c r="C45" s="207" t="s">
        <v>200</v>
      </c>
      <c r="D45" s="245"/>
      <c r="E45" s="72">
        <v>30000</v>
      </c>
    </row>
    <row r="46" spans="1:5" ht="108.75" customHeight="1">
      <c r="A46" s="237" t="s">
        <v>97</v>
      </c>
      <c r="B46" s="237"/>
      <c r="C46" s="207" t="s">
        <v>200</v>
      </c>
      <c r="D46" s="245"/>
      <c r="E46" s="72">
        <v>30000</v>
      </c>
    </row>
    <row r="47" spans="1:5" ht="48.75" customHeight="1">
      <c r="A47" s="237" t="s">
        <v>92</v>
      </c>
      <c r="B47" s="237"/>
      <c r="C47" s="207" t="s">
        <v>174</v>
      </c>
      <c r="D47" s="208"/>
      <c r="E47" s="72">
        <v>6000</v>
      </c>
    </row>
    <row r="48" spans="1:5" ht="64.5" customHeight="1">
      <c r="A48" s="237" t="s">
        <v>94</v>
      </c>
      <c r="B48" s="237"/>
      <c r="C48" s="237" t="s">
        <v>175</v>
      </c>
      <c r="D48" s="237"/>
      <c r="E48" s="72">
        <v>66700</v>
      </c>
    </row>
    <row r="49" spans="1:5" ht="51" customHeight="1">
      <c r="A49" s="237" t="s">
        <v>98</v>
      </c>
      <c r="B49" s="237"/>
      <c r="C49" s="237" t="s">
        <v>176</v>
      </c>
      <c r="D49" s="237"/>
      <c r="E49" s="72">
        <v>6500</v>
      </c>
    </row>
    <row r="50" spans="1:5" ht="30" customHeight="1">
      <c r="A50" s="237" t="s">
        <v>99</v>
      </c>
      <c r="B50" s="237"/>
      <c r="C50" s="237" t="s">
        <v>177</v>
      </c>
      <c r="D50" s="237"/>
      <c r="E50" s="72">
        <v>1000</v>
      </c>
    </row>
    <row r="51" spans="1:5">
      <c r="A51" s="243" t="s">
        <v>100</v>
      </c>
      <c r="B51" s="243"/>
      <c r="C51" s="243"/>
      <c r="D51" s="243"/>
      <c r="E51" s="54">
        <f>SUM(E44:E50)</f>
        <v>169000</v>
      </c>
    </row>
    <row r="52" spans="1:5" hidden="1">
      <c r="A52" s="250" t="s">
        <v>101</v>
      </c>
      <c r="B52" s="250"/>
      <c r="C52" s="250"/>
      <c r="D52" s="250"/>
      <c r="E52" s="93">
        <f>E42-E51</f>
        <v>0</v>
      </c>
    </row>
    <row r="53" spans="1:5">
      <c r="A53" s="87"/>
      <c r="B53" s="88"/>
      <c r="C53" s="88"/>
      <c r="D53" s="88"/>
      <c r="E53" s="95"/>
    </row>
    <row r="54" spans="1:5">
      <c r="A54" s="251" t="s">
        <v>117</v>
      </c>
      <c r="B54" s="251"/>
      <c r="C54" s="251"/>
      <c r="D54" s="251"/>
      <c r="E54" s="94">
        <f>D7</f>
        <v>109600</v>
      </c>
    </row>
    <row r="55" spans="1:5">
      <c r="A55" s="239" t="s">
        <v>91</v>
      </c>
      <c r="B55" s="239"/>
      <c r="C55" s="240" t="s">
        <v>89</v>
      </c>
      <c r="D55" s="241"/>
      <c r="E55" s="55" t="s">
        <v>90</v>
      </c>
    </row>
    <row r="56" spans="1:5" ht="30" customHeight="1">
      <c r="A56" s="242" t="s">
        <v>115</v>
      </c>
      <c r="B56" s="242"/>
      <c r="C56" s="237" t="s">
        <v>178</v>
      </c>
      <c r="D56" s="237"/>
      <c r="E56" s="72">
        <v>9600</v>
      </c>
    </row>
    <row r="57" spans="1:5" ht="41.25" customHeight="1">
      <c r="A57" s="237" t="s">
        <v>118</v>
      </c>
      <c r="B57" s="237"/>
      <c r="C57" s="237" t="s">
        <v>201</v>
      </c>
      <c r="D57" s="237"/>
      <c r="E57" s="72">
        <v>100000</v>
      </c>
    </row>
    <row r="58" spans="1:5">
      <c r="A58" s="243" t="s">
        <v>100</v>
      </c>
      <c r="B58" s="243"/>
      <c r="C58" s="243"/>
      <c r="D58" s="243"/>
      <c r="E58" s="54">
        <f>SUM(E56:E57)</f>
        <v>109600</v>
      </c>
    </row>
    <row r="59" spans="1:5" hidden="1">
      <c r="A59" s="246" t="s">
        <v>101</v>
      </c>
      <c r="B59" s="246"/>
      <c r="C59" s="246"/>
      <c r="D59" s="246"/>
      <c r="E59" s="53">
        <f>E54-E58</f>
        <v>0</v>
      </c>
    </row>
  </sheetData>
  <mergeCells count="80">
    <mergeCell ref="A58:D58"/>
    <mergeCell ref="A59:D59"/>
    <mergeCell ref="A21:B21"/>
    <mergeCell ref="A34:B34"/>
    <mergeCell ref="A54:D54"/>
    <mergeCell ref="A55:B55"/>
    <mergeCell ref="C55:D55"/>
    <mergeCell ref="A56:B56"/>
    <mergeCell ref="C56:D56"/>
    <mergeCell ref="A57:B57"/>
    <mergeCell ref="C57:D57"/>
    <mergeCell ref="A50:B50"/>
    <mergeCell ref="C50:D50"/>
    <mergeCell ref="A51:D51"/>
    <mergeCell ref="A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29:B29"/>
    <mergeCell ref="C29:D29"/>
    <mergeCell ref="A30:B30"/>
    <mergeCell ref="C30:D30"/>
    <mergeCell ref="A43:B43"/>
    <mergeCell ref="C43:D43"/>
    <mergeCell ref="A31:B31"/>
    <mergeCell ref="C31:D31"/>
    <mergeCell ref="A32:B32"/>
    <mergeCell ref="C32:D32"/>
    <mergeCell ref="A33:B33"/>
    <mergeCell ref="C33:D33"/>
    <mergeCell ref="A35:D35"/>
    <mergeCell ref="A36:D36"/>
    <mergeCell ref="A42:D42"/>
    <mergeCell ref="A23:D23"/>
    <mergeCell ref="A25:D25"/>
    <mergeCell ref="A26:B26"/>
    <mergeCell ref="C26:D26"/>
    <mergeCell ref="A28:B28"/>
    <mergeCell ref="C28:D28"/>
    <mergeCell ref="A19:B19"/>
    <mergeCell ref="C19:D19"/>
    <mergeCell ref="A20:B20"/>
    <mergeCell ref="C20:D20"/>
    <mergeCell ref="A22:D22"/>
    <mergeCell ref="A8:B8"/>
    <mergeCell ref="A10:D10"/>
    <mergeCell ref="A11:B11"/>
    <mergeCell ref="C11:D11"/>
    <mergeCell ref="A12:B12"/>
    <mergeCell ref="C12:D12"/>
    <mergeCell ref="A2:D2"/>
    <mergeCell ref="A4:B4"/>
    <mergeCell ref="A5:B5"/>
    <mergeCell ref="A6:B6"/>
    <mergeCell ref="A7:B7"/>
    <mergeCell ref="C18:D18"/>
    <mergeCell ref="C21:D21"/>
    <mergeCell ref="A13:B13"/>
    <mergeCell ref="A18:B18"/>
    <mergeCell ref="C34:D34"/>
    <mergeCell ref="A14:B14"/>
    <mergeCell ref="C14:D14"/>
    <mergeCell ref="C13:D13"/>
    <mergeCell ref="A15:B15"/>
    <mergeCell ref="C15:D15"/>
    <mergeCell ref="A16:B16"/>
    <mergeCell ref="C16:D16"/>
    <mergeCell ref="A17:B17"/>
    <mergeCell ref="C17:D17"/>
    <mergeCell ref="A27:B27"/>
    <mergeCell ref="C27:D27"/>
  </mergeCells>
  <pageMargins left="0.61458333333333337" right="0.25" top="2.1979166666666665" bottom="0.75" header="0.3" footer="0.3"/>
  <pageSetup paperSize="9" orientation="portrait" r:id="rId1"/>
  <headerFooter>
    <oddHeader>&amp;L&amp;G
&amp;"Times New Roman,Normal"&amp;10Universidade Estadual do Sudoeste da Bahia - Uesb
Recredenciada pelo Decreto Estadual
Nº 16.825, de 04.07.2016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3" zoomScaleNormal="100" workbookViewId="0">
      <selection activeCell="G18" sqref="G18"/>
    </sheetView>
  </sheetViews>
  <sheetFormatPr defaultRowHeight="15"/>
  <cols>
    <col min="2" max="2" width="23.5703125" customWidth="1"/>
    <col min="3" max="4" width="18.7109375" customWidth="1"/>
    <col min="5" max="5" width="18.140625" customWidth="1"/>
    <col min="7" max="7" width="17.7109375" customWidth="1"/>
  </cols>
  <sheetData>
    <row r="1" spans="1:5" ht="9" customHeight="1"/>
    <row r="2" spans="1:5" ht="15" customHeight="1">
      <c r="A2" s="170" t="s">
        <v>53</v>
      </c>
      <c r="B2" s="170"/>
      <c r="C2" s="170"/>
      <c r="D2" s="170"/>
    </row>
    <row r="3" spans="1:5" ht="8.25" customHeight="1">
      <c r="A3" s="19"/>
      <c r="B3" s="19"/>
    </row>
    <row r="4" spans="1:5" ht="28.5" customHeight="1">
      <c r="A4" s="171" t="s">
        <v>49</v>
      </c>
      <c r="B4" s="171"/>
      <c r="C4" s="56" t="s">
        <v>87</v>
      </c>
      <c r="D4" s="45" t="s">
        <v>85</v>
      </c>
    </row>
    <row r="5" spans="1:5">
      <c r="A5" s="169" t="s">
        <v>50</v>
      </c>
      <c r="B5" s="169"/>
      <c r="C5" s="57">
        <f>'PLOA Uesb 2020'!D5</f>
        <v>261633000</v>
      </c>
      <c r="D5" s="49" t="s">
        <v>86</v>
      </c>
    </row>
    <row r="6" spans="1:5">
      <c r="A6" s="169" t="s">
        <v>51</v>
      </c>
      <c r="B6" s="169"/>
      <c r="C6" s="57">
        <f>'PLOA Uesb 2020'!D6</f>
        <v>322265000</v>
      </c>
      <c r="D6" s="48">
        <f>'Previsão pró-reitorias'!D11</f>
        <v>2768000</v>
      </c>
    </row>
    <row r="7" spans="1:5">
      <c r="A7" s="169" t="s">
        <v>52</v>
      </c>
      <c r="B7" s="169"/>
      <c r="C7" s="57">
        <f>'PLOA Uesb 2020'!D7</f>
        <v>6258000</v>
      </c>
      <c r="D7" s="48">
        <f>'Previsão pró-reitorias'!E11</f>
        <v>42000</v>
      </c>
    </row>
    <row r="8" spans="1:5">
      <c r="A8" s="173" t="s">
        <v>38</v>
      </c>
      <c r="B8" s="173"/>
      <c r="C8" s="58">
        <f>SUM(C5:C7)</f>
        <v>590156000</v>
      </c>
      <c r="D8" s="50">
        <f>SUM(D5:D7)</f>
        <v>2810000</v>
      </c>
    </row>
    <row r="10" spans="1:5">
      <c r="A10" s="238" t="s">
        <v>120</v>
      </c>
      <c r="B10" s="238"/>
      <c r="C10" s="238"/>
      <c r="D10" s="238"/>
      <c r="E10" s="51">
        <f>'Previsão por ação'!G18</f>
        <v>2768000</v>
      </c>
    </row>
    <row r="11" spans="1:5">
      <c r="A11" s="239" t="s">
        <v>91</v>
      </c>
      <c r="B11" s="239"/>
      <c r="C11" s="240" t="s">
        <v>89</v>
      </c>
      <c r="D11" s="241"/>
      <c r="E11" s="55" t="s">
        <v>90</v>
      </c>
    </row>
    <row r="12" spans="1:5" ht="72" customHeight="1">
      <c r="A12" s="237" t="s">
        <v>96</v>
      </c>
      <c r="B12" s="237"/>
      <c r="C12" s="237" t="s">
        <v>142</v>
      </c>
      <c r="D12" s="237"/>
      <c r="E12" s="72">
        <f>1100000+50000</f>
        <v>1150000</v>
      </c>
    </row>
    <row r="13" spans="1:5" ht="99.75" customHeight="1">
      <c r="A13" s="237" t="s">
        <v>95</v>
      </c>
      <c r="B13" s="237"/>
      <c r="C13" s="237" t="s">
        <v>138</v>
      </c>
      <c r="D13" s="237"/>
      <c r="E13" s="72">
        <v>24000</v>
      </c>
    </row>
    <row r="14" spans="1:5" ht="88.5" customHeight="1">
      <c r="A14" s="237" t="s">
        <v>97</v>
      </c>
      <c r="B14" s="237"/>
      <c r="C14" s="237" t="s">
        <v>139</v>
      </c>
      <c r="D14" s="237"/>
      <c r="E14" s="72">
        <f>280000-50000</f>
        <v>230000</v>
      </c>
    </row>
    <row r="15" spans="1:5" ht="33.75" customHeight="1">
      <c r="A15" s="237" t="s">
        <v>92</v>
      </c>
      <c r="B15" s="237"/>
      <c r="C15" s="237" t="s">
        <v>143</v>
      </c>
      <c r="D15" s="237"/>
      <c r="E15" s="72">
        <v>40000</v>
      </c>
    </row>
    <row r="16" spans="1:5" ht="107.25" customHeight="1">
      <c r="A16" s="237" t="s">
        <v>94</v>
      </c>
      <c r="B16" s="237"/>
      <c r="C16" s="237" t="s">
        <v>144</v>
      </c>
      <c r="D16" s="237"/>
      <c r="E16" s="72">
        <v>1300000</v>
      </c>
    </row>
    <row r="17" spans="1:5" ht="60.75" customHeight="1">
      <c r="A17" s="237" t="s">
        <v>98</v>
      </c>
      <c r="B17" s="237"/>
      <c r="C17" s="237" t="s">
        <v>140</v>
      </c>
      <c r="D17" s="237"/>
      <c r="E17" s="72">
        <v>20000</v>
      </c>
    </row>
    <row r="18" spans="1:5" ht="22.5" customHeight="1">
      <c r="A18" s="237" t="s">
        <v>99</v>
      </c>
      <c r="B18" s="237"/>
      <c r="C18" s="237" t="s">
        <v>141</v>
      </c>
      <c r="D18" s="237"/>
      <c r="E18" s="72">
        <v>4000</v>
      </c>
    </row>
    <row r="19" spans="1:5">
      <c r="A19" s="243" t="s">
        <v>100</v>
      </c>
      <c r="B19" s="243"/>
      <c r="C19" s="243"/>
      <c r="D19" s="243"/>
      <c r="E19" s="54">
        <f>SUM(E12:E18)</f>
        <v>2768000</v>
      </c>
    </row>
    <row r="20" spans="1:5" hidden="1">
      <c r="A20" s="246" t="s">
        <v>101</v>
      </c>
      <c r="B20" s="246"/>
      <c r="C20" s="246"/>
      <c r="D20" s="246"/>
      <c r="E20" s="53">
        <f>E10-E19</f>
        <v>0</v>
      </c>
    </row>
    <row r="22" spans="1:5">
      <c r="A22" s="60"/>
      <c r="B22" s="60"/>
      <c r="C22" s="60"/>
      <c r="D22" s="60"/>
      <c r="E22" s="61"/>
    </row>
    <row r="24" spans="1:5">
      <c r="A24" s="238" t="s">
        <v>121</v>
      </c>
      <c r="B24" s="238"/>
      <c r="C24" s="238"/>
      <c r="D24" s="238"/>
      <c r="E24" s="51">
        <f>D7</f>
        <v>42000</v>
      </c>
    </row>
    <row r="25" spans="1:5">
      <c r="A25" s="239" t="s">
        <v>91</v>
      </c>
      <c r="B25" s="239"/>
      <c r="C25" s="239" t="s">
        <v>89</v>
      </c>
      <c r="D25" s="239"/>
      <c r="E25" s="55" t="s">
        <v>90</v>
      </c>
    </row>
    <row r="26" spans="1:5" ht="90" customHeight="1">
      <c r="A26" s="237" t="s">
        <v>115</v>
      </c>
      <c r="B26" s="237"/>
      <c r="C26" s="253" t="s">
        <v>145</v>
      </c>
      <c r="D26" s="254"/>
      <c r="E26" s="72">
        <f>'Previsão pró-reitorias'!E11</f>
        <v>42000</v>
      </c>
    </row>
    <row r="27" spans="1:5">
      <c r="A27" s="243" t="s">
        <v>100</v>
      </c>
      <c r="B27" s="243"/>
      <c r="C27" s="243"/>
      <c r="D27" s="243"/>
      <c r="E27" s="54">
        <f>SUM(E26:E26)</f>
        <v>42000</v>
      </c>
    </row>
    <row r="28" spans="1:5" hidden="1">
      <c r="A28" s="246" t="s">
        <v>101</v>
      </c>
      <c r="B28" s="246"/>
      <c r="C28" s="246"/>
      <c r="D28" s="246"/>
      <c r="E28" s="53">
        <f>E24-E27</f>
        <v>0</v>
      </c>
    </row>
  </sheetData>
  <mergeCells count="32">
    <mergeCell ref="A27:D27"/>
    <mergeCell ref="A28:D28"/>
    <mergeCell ref="A24:D24"/>
    <mergeCell ref="A25:B25"/>
    <mergeCell ref="C25:D25"/>
    <mergeCell ref="A26:B26"/>
    <mergeCell ref="C26:D26"/>
    <mergeCell ref="A19:D19"/>
    <mergeCell ref="A20:D20"/>
    <mergeCell ref="A17:B17"/>
    <mergeCell ref="C17:D17"/>
    <mergeCell ref="A18:B18"/>
    <mergeCell ref="C18:D18"/>
    <mergeCell ref="A14:B14"/>
    <mergeCell ref="C14:D14"/>
    <mergeCell ref="A15:B15"/>
    <mergeCell ref="C15:D15"/>
    <mergeCell ref="A16:B16"/>
    <mergeCell ref="C16:D16"/>
    <mergeCell ref="A13:B13"/>
    <mergeCell ref="C13:D13"/>
    <mergeCell ref="A2:D2"/>
    <mergeCell ref="A4:B4"/>
    <mergeCell ref="A5:B5"/>
    <mergeCell ref="A6:B6"/>
    <mergeCell ref="A7:B7"/>
    <mergeCell ref="A8:B8"/>
    <mergeCell ref="A10:D10"/>
    <mergeCell ref="A11:B11"/>
    <mergeCell ref="C11:D11"/>
    <mergeCell ref="A12:B12"/>
    <mergeCell ref="C12:D12"/>
  </mergeCells>
  <pageMargins left="0.61458333333333337" right="0.25" top="2.1979166666666665" bottom="0.75" header="0.3" footer="0.3"/>
  <pageSetup paperSize="9" orientation="portrait" r:id="rId1"/>
  <headerFooter>
    <oddHeader>&amp;L&amp;G
&amp;"Times New Roman,Normal"&amp;10Universidade Estadual do Sudoeste da Bahia - Uesb
Recredenciada pelo Decreto Estadual
Nº 16.825, de 04.07.2016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selection activeCell="F17" sqref="F17"/>
    </sheetView>
  </sheetViews>
  <sheetFormatPr defaultRowHeight="15"/>
  <cols>
    <col min="2" max="2" width="23.5703125" customWidth="1"/>
    <col min="3" max="4" width="18.7109375" customWidth="1"/>
    <col min="5" max="5" width="18.140625" customWidth="1"/>
    <col min="7" max="7" width="17.7109375" customWidth="1"/>
    <col min="10" max="10" width="35.140625" customWidth="1"/>
  </cols>
  <sheetData>
    <row r="1" spans="1:5" ht="9" customHeight="1"/>
    <row r="2" spans="1:5" ht="15" customHeight="1">
      <c r="A2" s="170" t="s">
        <v>53</v>
      </c>
      <c r="B2" s="170"/>
      <c r="C2" s="170"/>
      <c r="D2" s="170"/>
    </row>
    <row r="3" spans="1:5" ht="8.25" customHeight="1">
      <c r="A3" s="19"/>
      <c r="B3" s="19"/>
    </row>
    <row r="4" spans="1:5" ht="28.5" customHeight="1">
      <c r="A4" s="171" t="s">
        <v>49</v>
      </c>
      <c r="B4" s="171"/>
      <c r="C4" s="56" t="s">
        <v>87</v>
      </c>
      <c r="D4" s="45" t="s">
        <v>85</v>
      </c>
    </row>
    <row r="5" spans="1:5">
      <c r="A5" s="169" t="s">
        <v>50</v>
      </c>
      <c r="B5" s="169"/>
      <c r="C5" s="57">
        <f>'PLOA Uesb 2020'!D5</f>
        <v>261633000</v>
      </c>
      <c r="D5" s="49" t="s">
        <v>86</v>
      </c>
    </row>
    <row r="6" spans="1:5">
      <c r="A6" s="169" t="s">
        <v>51</v>
      </c>
      <c r="B6" s="169"/>
      <c r="C6" s="57">
        <f>'PLOA Uesb 2020'!D6</f>
        <v>322265000</v>
      </c>
      <c r="D6" s="48">
        <f>'Previsão pró-reitorias'!D20</f>
        <v>40916000</v>
      </c>
      <c r="E6" s="27"/>
    </row>
    <row r="7" spans="1:5">
      <c r="A7" s="169" t="s">
        <v>52</v>
      </c>
      <c r="B7" s="169"/>
      <c r="C7" s="57">
        <f>'PLOA Uesb 2020'!D7</f>
        <v>6258000</v>
      </c>
      <c r="D7" s="48">
        <f>'Previsão pró-reitorias'!E20+'Previsão pró-reitorias'!F20</f>
        <v>5201900</v>
      </c>
      <c r="E7" s="68"/>
    </row>
    <row r="8" spans="1:5">
      <c r="A8" s="173" t="s">
        <v>38</v>
      </c>
      <c r="B8" s="173"/>
      <c r="C8" s="58">
        <f>SUM(C5:C7)</f>
        <v>590156000</v>
      </c>
      <c r="D8" s="50">
        <f>SUM(D5:D7)</f>
        <v>46117900</v>
      </c>
    </row>
    <row r="10" spans="1:5">
      <c r="A10" s="238" t="s">
        <v>124</v>
      </c>
      <c r="B10" s="238"/>
      <c r="C10" s="238"/>
      <c r="D10" s="238"/>
      <c r="E10" s="51">
        <f>'Previsão por ação'!G32</f>
        <v>34545000</v>
      </c>
    </row>
    <row r="11" spans="1:5">
      <c r="A11" s="239" t="s">
        <v>91</v>
      </c>
      <c r="B11" s="239"/>
      <c r="C11" s="240" t="s">
        <v>89</v>
      </c>
      <c r="D11" s="241"/>
      <c r="E11" s="55" t="s">
        <v>90</v>
      </c>
    </row>
    <row r="12" spans="1:5" ht="38.25" customHeight="1">
      <c r="A12" s="255" t="s">
        <v>95</v>
      </c>
      <c r="B12" s="255"/>
      <c r="C12" s="237" t="s">
        <v>182</v>
      </c>
      <c r="D12" s="237"/>
      <c r="E12" s="80">
        <v>536829.84</v>
      </c>
    </row>
    <row r="13" spans="1:5" ht="36.75" customHeight="1">
      <c r="A13" s="255" t="s">
        <v>97</v>
      </c>
      <c r="B13" s="255"/>
      <c r="C13" s="237" t="s">
        <v>183</v>
      </c>
      <c r="D13" s="237"/>
      <c r="E13" s="80">
        <v>722655.55</v>
      </c>
    </row>
    <row r="14" spans="1:5" ht="43.5" customHeight="1">
      <c r="A14" s="255" t="s">
        <v>92</v>
      </c>
      <c r="B14" s="255"/>
      <c r="C14" s="237" t="s">
        <v>184</v>
      </c>
      <c r="D14" s="237"/>
      <c r="E14" s="80">
        <v>2501198.9</v>
      </c>
    </row>
    <row r="15" spans="1:5" ht="47.25" customHeight="1">
      <c r="A15" s="255" t="s">
        <v>94</v>
      </c>
      <c r="B15" s="255"/>
      <c r="C15" s="237" t="s">
        <v>185</v>
      </c>
      <c r="D15" s="237"/>
      <c r="E15" s="80">
        <v>2706639.54</v>
      </c>
    </row>
    <row r="16" spans="1:5" ht="36" customHeight="1">
      <c r="A16" s="255" t="s">
        <v>98</v>
      </c>
      <c r="B16" s="255"/>
      <c r="C16" s="207" t="s">
        <v>186</v>
      </c>
      <c r="D16" s="208"/>
      <c r="E16" s="80">
        <v>2064730.14</v>
      </c>
    </row>
    <row r="17" spans="1:5" ht="30" customHeight="1">
      <c r="A17" s="255" t="s">
        <v>99</v>
      </c>
      <c r="B17" s="255"/>
      <c r="C17" s="237" t="s">
        <v>187</v>
      </c>
      <c r="D17" s="237"/>
      <c r="E17" s="80">
        <v>412946.03</v>
      </c>
    </row>
    <row r="18" spans="1:5" ht="41.25" customHeight="1">
      <c r="A18" s="256" t="s">
        <v>189</v>
      </c>
      <c r="B18" s="257"/>
      <c r="C18" s="207" t="s">
        <v>188</v>
      </c>
      <c r="D18" s="245"/>
      <c r="E18" s="80">
        <v>25600000</v>
      </c>
    </row>
    <row r="19" spans="1:5">
      <c r="A19" s="243" t="s">
        <v>100</v>
      </c>
      <c r="B19" s="243"/>
      <c r="C19" s="243"/>
      <c r="D19" s="243"/>
      <c r="E19" s="54">
        <f>SUM(E12:E18)</f>
        <v>34545000</v>
      </c>
    </row>
    <row r="20" spans="1:5" hidden="1">
      <c r="A20" s="246" t="s">
        <v>101</v>
      </c>
      <c r="B20" s="246"/>
      <c r="C20" s="246"/>
      <c r="D20" s="246"/>
      <c r="E20" s="53">
        <f>E10-E19</f>
        <v>0</v>
      </c>
    </row>
    <row r="21" spans="1:5">
      <c r="A21" s="60"/>
      <c r="B21" s="60"/>
      <c r="C21" s="60"/>
      <c r="D21" s="60"/>
      <c r="E21" s="61"/>
    </row>
    <row r="22" spans="1:5">
      <c r="A22" s="60"/>
      <c r="B22" s="60"/>
      <c r="C22" s="60"/>
      <c r="D22" s="60"/>
      <c r="E22" s="61"/>
    </row>
    <row r="24" spans="1:5">
      <c r="A24" s="238" t="s">
        <v>125</v>
      </c>
      <c r="B24" s="238"/>
      <c r="C24" s="238"/>
      <c r="D24" s="238"/>
      <c r="E24" s="51">
        <f>'Previsão por ação'!G33</f>
        <v>835000</v>
      </c>
    </row>
    <row r="25" spans="1:5">
      <c r="A25" s="239" t="s">
        <v>91</v>
      </c>
      <c r="B25" s="239"/>
      <c r="C25" s="240" t="s">
        <v>89</v>
      </c>
      <c r="D25" s="241"/>
      <c r="E25" s="55" t="s">
        <v>90</v>
      </c>
    </row>
    <row r="26" spans="1:5" ht="30" hidden="1" customHeight="1">
      <c r="A26" s="242" t="s">
        <v>96</v>
      </c>
      <c r="B26" s="242"/>
      <c r="C26" s="244"/>
      <c r="D26" s="244"/>
      <c r="E26" s="59"/>
    </row>
    <row r="27" spans="1:5" ht="30" hidden="1" customHeight="1">
      <c r="A27" s="242" t="s">
        <v>95</v>
      </c>
      <c r="B27" s="242"/>
      <c r="C27" s="225"/>
      <c r="D27" s="247"/>
      <c r="E27" s="59"/>
    </row>
    <row r="28" spans="1:5" ht="30" hidden="1" customHeight="1">
      <c r="A28" s="242" t="s">
        <v>97</v>
      </c>
      <c r="B28" s="242"/>
      <c r="C28" s="244"/>
      <c r="D28" s="244"/>
      <c r="E28" s="59"/>
    </row>
    <row r="29" spans="1:5" ht="46.5" customHeight="1">
      <c r="A29" s="237" t="s">
        <v>92</v>
      </c>
      <c r="B29" s="237"/>
      <c r="C29" s="244" t="s">
        <v>190</v>
      </c>
      <c r="D29" s="244"/>
      <c r="E29" s="72">
        <v>200000</v>
      </c>
    </row>
    <row r="30" spans="1:5" s="81" customFormat="1" ht="90.75" customHeight="1">
      <c r="A30" s="255" t="s">
        <v>94</v>
      </c>
      <c r="B30" s="255"/>
      <c r="C30" s="255" t="s">
        <v>191</v>
      </c>
      <c r="D30" s="255"/>
      <c r="E30" s="72">
        <v>635000</v>
      </c>
    </row>
    <row r="31" spans="1:5" ht="30" hidden="1" customHeight="1">
      <c r="A31" s="242" t="s">
        <v>98</v>
      </c>
      <c r="B31" s="242"/>
      <c r="C31" s="244"/>
      <c r="D31" s="244"/>
      <c r="E31" s="59"/>
    </row>
    <row r="32" spans="1:5" ht="30" hidden="1" customHeight="1">
      <c r="A32" s="237" t="s">
        <v>99</v>
      </c>
      <c r="B32" s="237"/>
      <c r="C32" s="244"/>
      <c r="D32" s="244"/>
      <c r="E32" s="59"/>
    </row>
    <row r="33" spans="1:10" ht="30" hidden="1" customHeight="1">
      <c r="A33" s="258"/>
      <c r="B33" s="258"/>
      <c r="C33" s="258"/>
      <c r="D33" s="258"/>
      <c r="E33" s="69"/>
    </row>
    <row r="34" spans="1:10">
      <c r="A34" s="243" t="s">
        <v>100</v>
      </c>
      <c r="B34" s="243"/>
      <c r="C34" s="243"/>
      <c r="D34" s="243"/>
      <c r="E34" s="54">
        <f>SUM(E26:E33)</f>
        <v>835000</v>
      </c>
    </row>
    <row r="35" spans="1:10" hidden="1">
      <c r="A35" s="246" t="s">
        <v>101</v>
      </c>
      <c r="B35" s="246"/>
      <c r="C35" s="246"/>
      <c r="D35" s="246"/>
      <c r="E35" s="53">
        <f>E24-E34</f>
        <v>0</v>
      </c>
    </row>
    <row r="37" spans="1:10">
      <c r="A37" s="238" t="s">
        <v>122</v>
      </c>
      <c r="B37" s="238"/>
      <c r="C37" s="238"/>
      <c r="D37" s="238"/>
      <c r="E37" s="51">
        <f>'Previsão por ação'!D34+'Previsão pró-reitorias'!E20</f>
        <v>1395900</v>
      </c>
    </row>
    <row r="38" spans="1:10">
      <c r="A38" s="239" t="s">
        <v>91</v>
      </c>
      <c r="B38" s="239"/>
      <c r="C38" s="240" t="s">
        <v>89</v>
      </c>
      <c r="D38" s="241"/>
      <c r="E38" s="55" t="s">
        <v>90</v>
      </c>
      <c r="I38" s="67"/>
      <c r="J38" s="67"/>
    </row>
    <row r="39" spans="1:10" ht="42" customHeight="1">
      <c r="A39" s="237" t="s">
        <v>92</v>
      </c>
      <c r="B39" s="237"/>
      <c r="C39" s="237" t="s">
        <v>192</v>
      </c>
      <c r="D39" s="237"/>
      <c r="E39" s="59">
        <v>310706</v>
      </c>
      <c r="I39" s="67"/>
      <c r="J39" s="67"/>
    </row>
    <row r="40" spans="1:10" ht="30" customHeight="1">
      <c r="A40" s="237" t="s">
        <v>94</v>
      </c>
      <c r="B40" s="237"/>
      <c r="C40" s="237" t="s">
        <v>193</v>
      </c>
      <c r="D40" s="237"/>
      <c r="E40" s="59">
        <v>269294</v>
      </c>
      <c r="I40" s="67"/>
      <c r="J40" s="67"/>
    </row>
    <row r="41" spans="1:10" ht="25.5" customHeight="1">
      <c r="A41" s="237" t="s">
        <v>93</v>
      </c>
      <c r="B41" s="237"/>
      <c r="C41" s="237" t="s">
        <v>194</v>
      </c>
      <c r="D41" s="237"/>
      <c r="E41" s="59">
        <v>815900</v>
      </c>
      <c r="I41" s="67"/>
      <c r="J41" s="67"/>
    </row>
    <row r="42" spans="1:10">
      <c r="A42" s="243" t="s">
        <v>100</v>
      </c>
      <c r="B42" s="243"/>
      <c r="C42" s="243"/>
      <c r="D42" s="243"/>
      <c r="E42" s="54">
        <f>SUM(E39:E41)</f>
        <v>1395900</v>
      </c>
    </row>
    <row r="43" spans="1:10" hidden="1">
      <c r="A43" s="246" t="s">
        <v>101</v>
      </c>
      <c r="B43" s="246"/>
      <c r="C43" s="246"/>
      <c r="D43" s="246"/>
      <c r="E43" s="53">
        <f>E37-E42</f>
        <v>0</v>
      </c>
    </row>
    <row r="45" spans="1:10" s="65" customFormat="1">
      <c r="A45" s="238" t="s">
        <v>126</v>
      </c>
      <c r="B45" s="238"/>
      <c r="C45" s="238"/>
      <c r="D45" s="238"/>
      <c r="E45" s="51">
        <f>'Previsão por ação'!G35</f>
        <v>3048000</v>
      </c>
      <c r="G45" s="66"/>
    </row>
    <row r="46" spans="1:10" s="65" customFormat="1">
      <c r="A46" s="239" t="s">
        <v>91</v>
      </c>
      <c r="B46" s="239"/>
      <c r="C46" s="240" t="s">
        <v>89</v>
      </c>
      <c r="D46" s="241"/>
      <c r="E46" s="55" t="s">
        <v>90</v>
      </c>
    </row>
    <row r="47" spans="1:10" s="65" customFormat="1" ht="40.5" customHeight="1">
      <c r="A47" s="255" t="s">
        <v>127</v>
      </c>
      <c r="B47" s="255"/>
      <c r="C47" s="255" t="s">
        <v>195</v>
      </c>
      <c r="D47" s="255"/>
      <c r="E47" s="72">
        <v>3048000</v>
      </c>
    </row>
    <row r="48" spans="1:10" s="65" customFormat="1">
      <c r="A48" s="243" t="s">
        <v>100</v>
      </c>
      <c r="B48" s="243"/>
      <c r="C48" s="243"/>
      <c r="D48" s="243"/>
      <c r="E48" s="54">
        <f>E47</f>
        <v>3048000</v>
      </c>
    </row>
    <row r="49" spans="1:5" hidden="1">
      <c r="A49" s="246" t="s">
        <v>101</v>
      </c>
      <c r="B49" s="246"/>
      <c r="C49" s="246"/>
      <c r="D49" s="246"/>
      <c r="E49" s="53">
        <f>E45-E48</f>
        <v>0</v>
      </c>
    </row>
    <row r="50" spans="1:5">
      <c r="A50" s="60"/>
      <c r="B50" s="60"/>
      <c r="C50" s="60"/>
      <c r="D50" s="60"/>
      <c r="E50" s="61"/>
    </row>
    <row r="51" spans="1:5">
      <c r="A51" s="60"/>
      <c r="B51" s="60"/>
      <c r="C51" s="60"/>
      <c r="D51" s="60"/>
      <c r="E51" s="61"/>
    </row>
    <row r="52" spans="1:5">
      <c r="A52" s="60"/>
      <c r="B52" s="60"/>
      <c r="C52" s="60"/>
      <c r="D52" s="60"/>
      <c r="E52" s="61"/>
    </row>
    <row r="53" spans="1:5">
      <c r="A53" s="60"/>
      <c r="B53" s="60"/>
      <c r="C53" s="60"/>
      <c r="D53" s="60"/>
      <c r="E53" s="61"/>
    </row>
    <row r="54" spans="1:5">
      <c r="A54" s="60"/>
      <c r="B54" s="60"/>
      <c r="C54" s="60"/>
      <c r="D54" s="60"/>
      <c r="E54" s="61"/>
    </row>
    <row r="56" spans="1:5">
      <c r="A56" s="238" t="s">
        <v>128</v>
      </c>
      <c r="B56" s="238"/>
      <c r="C56" s="238"/>
      <c r="D56" s="238"/>
      <c r="E56" s="51">
        <f>'Previsão por ação'!G36</f>
        <v>1243000</v>
      </c>
    </row>
    <row r="57" spans="1:5">
      <c r="A57" s="239" t="s">
        <v>91</v>
      </c>
      <c r="B57" s="239"/>
      <c r="C57" s="240" t="s">
        <v>89</v>
      </c>
      <c r="D57" s="241"/>
      <c r="E57" s="55" t="s">
        <v>90</v>
      </c>
    </row>
    <row r="58" spans="1:5" ht="39" customHeight="1">
      <c r="A58" s="242" t="s">
        <v>94</v>
      </c>
      <c r="B58" s="242"/>
      <c r="C58" s="237" t="s">
        <v>196</v>
      </c>
      <c r="D58" s="237"/>
      <c r="E58" s="59">
        <f>205000</f>
        <v>205000</v>
      </c>
    </row>
    <row r="59" spans="1:5" ht="30" customHeight="1">
      <c r="A59" s="242" t="s">
        <v>93</v>
      </c>
      <c r="B59" s="242"/>
      <c r="C59" s="237" t="s">
        <v>197</v>
      </c>
      <c r="D59" s="237"/>
      <c r="E59" s="59">
        <v>1038000</v>
      </c>
    </row>
    <row r="60" spans="1:5">
      <c r="A60" s="243" t="s">
        <v>100</v>
      </c>
      <c r="B60" s="243"/>
      <c r="C60" s="243"/>
      <c r="D60" s="243"/>
      <c r="E60" s="54">
        <f>SUM(E58:E59)</f>
        <v>1243000</v>
      </c>
    </row>
    <row r="61" spans="1:5" hidden="1">
      <c r="A61" s="246" t="s">
        <v>101</v>
      </c>
      <c r="B61" s="246"/>
      <c r="C61" s="246"/>
      <c r="D61" s="246"/>
      <c r="E61" s="53">
        <f>E56-E60</f>
        <v>0</v>
      </c>
    </row>
    <row r="63" spans="1:5">
      <c r="A63" s="238" t="s">
        <v>129</v>
      </c>
      <c r="B63" s="238"/>
      <c r="C63" s="238"/>
      <c r="D63" s="238"/>
      <c r="E63" s="51">
        <f>'Previsão por ação'!G37</f>
        <v>300000</v>
      </c>
    </row>
    <row r="64" spans="1:5">
      <c r="A64" s="239" t="s">
        <v>91</v>
      </c>
      <c r="B64" s="239"/>
      <c r="C64" s="240" t="s">
        <v>89</v>
      </c>
      <c r="D64" s="241"/>
      <c r="E64" s="55" t="s">
        <v>90</v>
      </c>
    </row>
    <row r="65" spans="1:5" ht="30" customHeight="1">
      <c r="A65" s="242" t="s">
        <v>127</v>
      </c>
      <c r="B65" s="242"/>
      <c r="C65" s="237" t="s">
        <v>197</v>
      </c>
      <c r="D65" s="237"/>
      <c r="E65" s="59">
        <v>300000</v>
      </c>
    </row>
    <row r="66" spans="1:5">
      <c r="A66" s="243" t="s">
        <v>100</v>
      </c>
      <c r="B66" s="243"/>
      <c r="C66" s="243"/>
      <c r="D66" s="243"/>
      <c r="E66" s="54">
        <f>E65</f>
        <v>300000</v>
      </c>
    </row>
    <row r="67" spans="1:5" hidden="1">
      <c r="A67" s="246" t="s">
        <v>101</v>
      </c>
      <c r="B67" s="246"/>
      <c r="C67" s="246"/>
      <c r="D67" s="246"/>
      <c r="E67" s="53">
        <f>E63-E66</f>
        <v>0</v>
      </c>
    </row>
    <row r="69" spans="1:5">
      <c r="A69" s="238" t="s">
        <v>123</v>
      </c>
      <c r="B69" s="238"/>
      <c r="C69" s="238"/>
      <c r="D69" s="238"/>
      <c r="E69" s="51">
        <f>'Previsão por ação'!G31</f>
        <v>4751000</v>
      </c>
    </row>
    <row r="70" spans="1:5">
      <c r="A70" s="239" t="s">
        <v>91</v>
      </c>
      <c r="B70" s="239"/>
      <c r="C70" s="240" t="s">
        <v>89</v>
      </c>
      <c r="D70" s="241"/>
      <c r="E70" s="55" t="s">
        <v>90</v>
      </c>
    </row>
    <row r="71" spans="1:5" ht="30" customHeight="1">
      <c r="A71" s="242" t="s">
        <v>94</v>
      </c>
      <c r="B71" s="242"/>
      <c r="C71" s="237" t="s">
        <v>198</v>
      </c>
      <c r="D71" s="237"/>
      <c r="E71" s="59">
        <v>4751000</v>
      </c>
    </row>
    <row r="72" spans="1:5">
      <c r="A72" s="225"/>
      <c r="B72" s="226"/>
      <c r="C72" s="225"/>
      <c r="D72" s="247"/>
      <c r="E72" s="59"/>
    </row>
    <row r="73" spans="1:5">
      <c r="A73" s="243" t="s">
        <v>100</v>
      </c>
      <c r="B73" s="243"/>
      <c r="C73" s="243"/>
      <c r="D73" s="243"/>
      <c r="E73" s="54">
        <f>SUM(E71:E72)</f>
        <v>4751000</v>
      </c>
    </row>
    <row r="74" spans="1:5" hidden="1">
      <c r="A74" s="246" t="s">
        <v>101</v>
      </c>
      <c r="B74" s="246"/>
      <c r="C74" s="246"/>
      <c r="D74" s="246"/>
      <c r="E74" s="53">
        <f>E69-E73</f>
        <v>0</v>
      </c>
    </row>
  </sheetData>
  <mergeCells count="89">
    <mergeCell ref="A65:B65"/>
    <mergeCell ref="C65:D65"/>
    <mergeCell ref="A66:D66"/>
    <mergeCell ref="A67:D67"/>
    <mergeCell ref="A59:B59"/>
    <mergeCell ref="C59:D59"/>
    <mergeCell ref="A60:D60"/>
    <mergeCell ref="A61:D61"/>
    <mergeCell ref="A63:D63"/>
    <mergeCell ref="A64:B64"/>
    <mergeCell ref="C64:D64"/>
    <mergeCell ref="A56:D56"/>
    <mergeCell ref="A57:B57"/>
    <mergeCell ref="C57:D57"/>
    <mergeCell ref="A58:B58"/>
    <mergeCell ref="C58:D58"/>
    <mergeCell ref="A38:B38"/>
    <mergeCell ref="C38:D38"/>
    <mergeCell ref="A41:B41"/>
    <mergeCell ref="C39:D39"/>
    <mergeCell ref="A42:D42"/>
    <mergeCell ref="A43:D43"/>
    <mergeCell ref="A39:B39"/>
    <mergeCell ref="A40:B40"/>
    <mergeCell ref="C40:D40"/>
    <mergeCell ref="C41:D41"/>
    <mergeCell ref="A49:D49"/>
    <mergeCell ref="A29:B29"/>
    <mergeCell ref="A30:B30"/>
    <mergeCell ref="A31:B31"/>
    <mergeCell ref="A32:B32"/>
    <mergeCell ref="C29:D29"/>
    <mergeCell ref="C30:D30"/>
    <mergeCell ref="C31:D31"/>
    <mergeCell ref="C32:D32"/>
    <mergeCell ref="A37:D37"/>
    <mergeCell ref="A45:D45"/>
    <mergeCell ref="A46:B46"/>
    <mergeCell ref="C46:D46"/>
    <mergeCell ref="A47:B47"/>
    <mergeCell ref="C47:D47"/>
    <mergeCell ref="A48:D48"/>
    <mergeCell ref="A35:D35"/>
    <mergeCell ref="A24:D24"/>
    <mergeCell ref="A25:B25"/>
    <mergeCell ref="C25:D25"/>
    <mergeCell ref="A26:B26"/>
    <mergeCell ref="C26:D26"/>
    <mergeCell ref="A27:B27"/>
    <mergeCell ref="C27:D27"/>
    <mergeCell ref="A28:B28"/>
    <mergeCell ref="C28:D28"/>
    <mergeCell ref="A33:B33"/>
    <mergeCell ref="C33:D33"/>
    <mergeCell ref="A34:D34"/>
    <mergeCell ref="A14:B14"/>
    <mergeCell ref="C14:D14"/>
    <mergeCell ref="A20:D20"/>
    <mergeCell ref="A15:B15"/>
    <mergeCell ref="C15:D15"/>
    <mergeCell ref="A16:B16"/>
    <mergeCell ref="C16:D16"/>
    <mergeCell ref="A17:B17"/>
    <mergeCell ref="C17:D17"/>
    <mergeCell ref="A18:B18"/>
    <mergeCell ref="C18:D18"/>
    <mergeCell ref="A19:D19"/>
    <mergeCell ref="A72:B72"/>
    <mergeCell ref="C72:D72"/>
    <mergeCell ref="A73:D73"/>
    <mergeCell ref="A74:D74"/>
    <mergeCell ref="A10:D10"/>
    <mergeCell ref="A11:B11"/>
    <mergeCell ref="C11:D11"/>
    <mergeCell ref="A71:B71"/>
    <mergeCell ref="C71:D71"/>
    <mergeCell ref="A69:D69"/>
    <mergeCell ref="A70:B70"/>
    <mergeCell ref="C70:D70"/>
    <mergeCell ref="A12:B12"/>
    <mergeCell ref="C12:D12"/>
    <mergeCell ref="A13:B13"/>
    <mergeCell ref="C13:D13"/>
    <mergeCell ref="A8:B8"/>
    <mergeCell ref="A2:D2"/>
    <mergeCell ref="A4:B4"/>
    <mergeCell ref="A5:B5"/>
    <mergeCell ref="A6:B6"/>
    <mergeCell ref="A7:B7"/>
  </mergeCells>
  <pageMargins left="0.61458333333333337" right="0.25" top="2.1979166666666665" bottom="0.75" header="0.3" footer="0.3"/>
  <pageSetup paperSize="9" orientation="portrait" r:id="rId1"/>
  <headerFooter>
    <oddHeader>&amp;L&amp;G
&amp;"Times New Roman,Normal"&amp;10Universidade Estadual do Sudoeste da Bahia - Uesb
Recredenciada pelo Decreto Estadual
Nº 16.825, de 04.07.2016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Resumo PLOA 2020</vt:lpstr>
      <vt:lpstr>PLOA Uesb 2020</vt:lpstr>
      <vt:lpstr>Previsão por ação</vt:lpstr>
      <vt:lpstr>Previsão pró-reitorias</vt:lpstr>
      <vt:lpstr>PROGRAD</vt:lpstr>
      <vt:lpstr>PROEX</vt:lpstr>
      <vt:lpstr>PPG</vt:lpstr>
      <vt:lpstr>AAPA</vt:lpstr>
      <vt:lpstr>PROAD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2019-10-22T15:18:55Z</cp:lastPrinted>
  <dcterms:created xsi:type="dcterms:W3CDTF">2019-09-10T17:32:59Z</dcterms:created>
  <dcterms:modified xsi:type="dcterms:W3CDTF">2019-10-29T16:46:12Z</dcterms:modified>
</cp:coreProperties>
</file>